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7"/>
  <workbookPr/>
  <mc:AlternateContent xmlns:mc="http://schemas.openxmlformats.org/markup-compatibility/2006">
    <mc:Choice Requires="x15">
      <x15ac:absPath xmlns:x15ac="http://schemas.microsoft.com/office/spreadsheetml/2010/11/ac" url="/Users/Peter/Desktop/Ultrasound Web/MH/"/>
    </mc:Choice>
  </mc:AlternateContent>
  <xr:revisionPtr revIDLastSave="0" documentId="13_ncr:1_{E3126F5D-873F-7249-A747-493900A97658}" xr6:coauthVersionLast="47" xr6:coauthVersionMax="47" xr10:uidLastSave="{00000000-0000-0000-0000-000000000000}"/>
  <bookViews>
    <workbookView xWindow="1880" yWindow="540" windowWidth="30360" windowHeight="20800" tabRatio="500" xr2:uid="{00000000-000D-0000-FFFF-FFFF00000000}"/>
  </bookViews>
  <sheets>
    <sheet name="2024 Call Roster" sheetId="413" r:id="rId1"/>
    <sheet name="April 8" sheetId="432" state="hidden" r:id="rId2"/>
    <sheet name="April 15" sheetId="435" state="hidden" r:id="rId3"/>
    <sheet name="April 22" sheetId="436" r:id="rId4"/>
    <sheet name="April 29" sheetId="437" r:id="rId5"/>
    <sheet name="May 6" sheetId="438" r:id="rId6"/>
    <sheet name="May 13" sheetId="439" r:id="rId7"/>
    <sheet name="May 20" sheetId="440" r:id="rId8"/>
    <sheet name="Template" sheetId="298" r:id="rId9"/>
    <sheet name="April 2024" sheetId="43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1" i="440" l="1"/>
  <c r="N91" i="440" s="1"/>
  <c r="M90" i="440"/>
  <c r="N90" i="440" s="1"/>
  <c r="M89" i="440"/>
  <c r="N89" i="440" s="1"/>
  <c r="M88" i="440"/>
  <c r="N88" i="440" s="1"/>
  <c r="M87" i="440"/>
  <c r="N87" i="440" s="1"/>
  <c r="M86" i="440"/>
  <c r="N86" i="440" s="1"/>
  <c r="M85" i="440"/>
  <c r="N85" i="440" s="1"/>
  <c r="M84" i="440"/>
  <c r="N84" i="440" s="1"/>
  <c r="M83" i="440"/>
  <c r="N83" i="440" s="1"/>
  <c r="M82" i="440"/>
  <c r="N82" i="440" s="1"/>
  <c r="M81" i="440"/>
  <c r="N81" i="440" s="1"/>
  <c r="M80" i="440"/>
  <c r="N80" i="440" s="1"/>
  <c r="M79" i="440"/>
  <c r="N79" i="440" s="1"/>
  <c r="M78" i="440"/>
  <c r="N78" i="440" s="1"/>
  <c r="M77" i="440"/>
  <c r="N77" i="440" s="1"/>
  <c r="M76" i="440"/>
  <c r="N76" i="440" s="1"/>
  <c r="M75" i="440"/>
  <c r="N75" i="440" s="1"/>
  <c r="M74" i="440"/>
  <c r="N74" i="440" s="1"/>
  <c r="M73" i="440"/>
  <c r="N73" i="440" s="1"/>
  <c r="M72" i="440"/>
  <c r="N72" i="440" s="1"/>
  <c r="M71" i="440"/>
  <c r="N71" i="440" s="1"/>
  <c r="M70" i="440"/>
  <c r="N70" i="440" s="1"/>
  <c r="M69" i="440"/>
  <c r="N69" i="440" s="1"/>
  <c r="M68" i="440"/>
  <c r="N68" i="440" s="1"/>
  <c r="M67" i="440"/>
  <c r="N67" i="440" s="1"/>
  <c r="M66" i="440"/>
  <c r="N66" i="440" s="1"/>
  <c r="M65" i="440"/>
  <c r="N65" i="440" s="1"/>
  <c r="M64" i="440"/>
  <c r="N64" i="440" s="1"/>
  <c r="M63" i="440"/>
  <c r="N63" i="440" s="1"/>
  <c r="M62" i="440"/>
  <c r="N62" i="440" s="1"/>
  <c r="M61" i="440"/>
  <c r="N61" i="440" s="1"/>
  <c r="M60" i="440"/>
  <c r="N60" i="440" s="1"/>
  <c r="M59" i="440"/>
  <c r="N59" i="440" s="1"/>
  <c r="M58" i="440"/>
  <c r="N58" i="440" s="1"/>
  <c r="M57" i="440"/>
  <c r="N57" i="440" s="1"/>
  <c r="M56" i="440"/>
  <c r="N56" i="440" s="1"/>
  <c r="M55" i="440"/>
  <c r="N55" i="440" s="1"/>
  <c r="M54" i="440"/>
  <c r="N54" i="440" s="1"/>
  <c r="M53" i="440"/>
  <c r="N53" i="440" s="1"/>
  <c r="M52" i="440"/>
  <c r="N52" i="440" s="1"/>
  <c r="M51" i="440"/>
  <c r="N51" i="440" s="1"/>
  <c r="M50" i="440"/>
  <c r="N50" i="440" s="1"/>
  <c r="M49" i="440"/>
  <c r="N49" i="440" s="1"/>
  <c r="M48" i="440"/>
  <c r="N48" i="440" s="1"/>
  <c r="M47" i="440"/>
  <c r="N47" i="440" s="1"/>
  <c r="M46" i="440"/>
  <c r="N46" i="440" s="1"/>
  <c r="M45" i="440"/>
  <c r="N45" i="440" s="1"/>
  <c r="M44" i="440"/>
  <c r="N44" i="440" s="1"/>
  <c r="M43" i="440"/>
  <c r="N43" i="440" s="1"/>
  <c r="M42" i="440"/>
  <c r="N42" i="440" s="1"/>
  <c r="M41" i="440"/>
  <c r="N41" i="440" s="1"/>
  <c r="M40" i="440"/>
  <c r="N40" i="440" s="1"/>
  <c r="M39" i="440"/>
  <c r="N39" i="440" s="1"/>
  <c r="M38" i="440"/>
  <c r="N38" i="440" s="1"/>
  <c r="M37" i="440"/>
  <c r="N37" i="440" s="1"/>
  <c r="M36" i="440"/>
  <c r="N36" i="440" s="1"/>
  <c r="M35" i="440"/>
  <c r="N35" i="440" s="1"/>
  <c r="M34" i="440"/>
  <c r="N34" i="440" s="1"/>
  <c r="M33" i="440"/>
  <c r="N33" i="440" s="1"/>
  <c r="M32" i="440"/>
  <c r="N32" i="440" s="1"/>
  <c r="M31" i="440"/>
  <c r="N31" i="440" s="1"/>
  <c r="M30" i="440"/>
  <c r="N30" i="440" s="1"/>
  <c r="M29" i="440"/>
  <c r="N29" i="440" s="1"/>
  <c r="M28" i="440"/>
  <c r="N28" i="440" s="1"/>
  <c r="M27" i="440"/>
  <c r="N27" i="440" s="1"/>
  <c r="M26" i="440"/>
  <c r="N26" i="440" s="1"/>
  <c r="M25" i="440"/>
  <c r="N25" i="440" s="1"/>
  <c r="M24" i="440"/>
  <c r="N24" i="440" s="1"/>
  <c r="M23" i="440"/>
  <c r="N23" i="440" s="1"/>
  <c r="M22" i="440"/>
  <c r="N22" i="440" s="1"/>
  <c r="M21" i="440"/>
  <c r="N21" i="440" s="1"/>
  <c r="M20" i="440"/>
  <c r="N20" i="440" s="1"/>
  <c r="M91" i="439"/>
  <c r="N91" i="439" s="1"/>
  <c r="M90" i="439"/>
  <c r="N90" i="439" s="1"/>
  <c r="M89" i="439"/>
  <c r="N89" i="439" s="1"/>
  <c r="M88" i="439"/>
  <c r="N88" i="439" s="1"/>
  <c r="M87" i="439"/>
  <c r="N87" i="439" s="1"/>
  <c r="M86" i="439"/>
  <c r="N86" i="439" s="1"/>
  <c r="M85" i="439"/>
  <c r="N85" i="439" s="1"/>
  <c r="M84" i="439"/>
  <c r="N84" i="439" s="1"/>
  <c r="M83" i="439"/>
  <c r="N83" i="439" s="1"/>
  <c r="M82" i="439"/>
  <c r="N82" i="439" s="1"/>
  <c r="M81" i="439"/>
  <c r="N81" i="439" s="1"/>
  <c r="M80" i="439"/>
  <c r="N80" i="439" s="1"/>
  <c r="M79" i="439"/>
  <c r="N79" i="439" s="1"/>
  <c r="M78" i="439"/>
  <c r="N78" i="439" s="1"/>
  <c r="M77" i="439"/>
  <c r="N77" i="439" s="1"/>
  <c r="M76" i="439"/>
  <c r="N76" i="439" s="1"/>
  <c r="M75" i="439"/>
  <c r="N75" i="439" s="1"/>
  <c r="M74" i="439"/>
  <c r="N74" i="439" s="1"/>
  <c r="M73" i="439"/>
  <c r="N73" i="439" s="1"/>
  <c r="M72" i="439"/>
  <c r="N72" i="439" s="1"/>
  <c r="M71" i="439"/>
  <c r="N71" i="439" s="1"/>
  <c r="M70" i="439"/>
  <c r="N70" i="439" s="1"/>
  <c r="M69" i="439"/>
  <c r="N69" i="439" s="1"/>
  <c r="M68" i="439"/>
  <c r="N68" i="439" s="1"/>
  <c r="M67" i="439"/>
  <c r="N67" i="439" s="1"/>
  <c r="M66" i="439"/>
  <c r="N66" i="439" s="1"/>
  <c r="M65" i="439"/>
  <c r="N65" i="439" s="1"/>
  <c r="M64" i="439"/>
  <c r="N64" i="439" s="1"/>
  <c r="M63" i="439"/>
  <c r="N63" i="439" s="1"/>
  <c r="M62" i="439"/>
  <c r="N62" i="439" s="1"/>
  <c r="M61" i="439"/>
  <c r="N61" i="439" s="1"/>
  <c r="M60" i="439"/>
  <c r="N60" i="439" s="1"/>
  <c r="M59" i="439"/>
  <c r="N59" i="439" s="1"/>
  <c r="M58" i="439"/>
  <c r="N58" i="439" s="1"/>
  <c r="M57" i="439"/>
  <c r="N57" i="439" s="1"/>
  <c r="M56" i="439"/>
  <c r="N56" i="439" s="1"/>
  <c r="M55" i="439"/>
  <c r="N55" i="439" s="1"/>
  <c r="M54" i="439"/>
  <c r="N54" i="439" s="1"/>
  <c r="M53" i="439"/>
  <c r="N53" i="439" s="1"/>
  <c r="M52" i="439"/>
  <c r="N52" i="439" s="1"/>
  <c r="M51" i="439"/>
  <c r="N51" i="439" s="1"/>
  <c r="M50" i="439"/>
  <c r="N50" i="439" s="1"/>
  <c r="M49" i="439"/>
  <c r="N49" i="439" s="1"/>
  <c r="M48" i="439"/>
  <c r="N48" i="439" s="1"/>
  <c r="M47" i="439"/>
  <c r="N47" i="439" s="1"/>
  <c r="M46" i="439"/>
  <c r="N46" i="439" s="1"/>
  <c r="M45" i="439"/>
  <c r="N45" i="439" s="1"/>
  <c r="M44" i="439"/>
  <c r="N44" i="439" s="1"/>
  <c r="M43" i="439"/>
  <c r="N43" i="439" s="1"/>
  <c r="M42" i="439"/>
  <c r="N42" i="439" s="1"/>
  <c r="M41" i="439"/>
  <c r="N41" i="439" s="1"/>
  <c r="M40" i="439"/>
  <c r="N40" i="439" s="1"/>
  <c r="M39" i="439"/>
  <c r="N39" i="439" s="1"/>
  <c r="M38" i="439"/>
  <c r="N38" i="439" s="1"/>
  <c r="M37" i="439"/>
  <c r="N37" i="439" s="1"/>
  <c r="M36" i="439"/>
  <c r="N36" i="439" s="1"/>
  <c r="M35" i="439"/>
  <c r="N35" i="439" s="1"/>
  <c r="M34" i="439"/>
  <c r="N34" i="439" s="1"/>
  <c r="M33" i="439"/>
  <c r="N33" i="439" s="1"/>
  <c r="M32" i="439"/>
  <c r="N32" i="439" s="1"/>
  <c r="M31" i="439"/>
  <c r="N31" i="439" s="1"/>
  <c r="M30" i="439"/>
  <c r="N30" i="439" s="1"/>
  <c r="M29" i="439"/>
  <c r="N29" i="439" s="1"/>
  <c r="M28" i="439"/>
  <c r="N28" i="439" s="1"/>
  <c r="M27" i="439"/>
  <c r="N27" i="439" s="1"/>
  <c r="M26" i="439"/>
  <c r="N26" i="439" s="1"/>
  <c r="M25" i="439"/>
  <c r="N25" i="439" s="1"/>
  <c r="M24" i="439"/>
  <c r="N24" i="439" s="1"/>
  <c r="M23" i="439"/>
  <c r="N23" i="439" s="1"/>
  <c r="M22" i="439"/>
  <c r="N22" i="439" s="1"/>
  <c r="M21" i="439"/>
  <c r="N21" i="439" s="1"/>
  <c r="M20" i="439"/>
  <c r="N20" i="439" s="1"/>
  <c r="M91" i="438"/>
  <c r="N91" i="438" s="1"/>
  <c r="M90" i="438"/>
  <c r="N90" i="438" s="1"/>
  <c r="M89" i="438"/>
  <c r="N89" i="438" s="1"/>
  <c r="M88" i="438"/>
  <c r="N88" i="438" s="1"/>
  <c r="M87" i="438"/>
  <c r="N87" i="438" s="1"/>
  <c r="M86" i="438"/>
  <c r="N86" i="438" s="1"/>
  <c r="M85" i="438"/>
  <c r="N85" i="438" s="1"/>
  <c r="M84" i="438"/>
  <c r="N84" i="438" s="1"/>
  <c r="M83" i="438"/>
  <c r="N83" i="438" s="1"/>
  <c r="M82" i="438"/>
  <c r="N82" i="438" s="1"/>
  <c r="M81" i="438"/>
  <c r="N81" i="438" s="1"/>
  <c r="M80" i="438"/>
  <c r="N80" i="438" s="1"/>
  <c r="M79" i="438"/>
  <c r="N79" i="438" s="1"/>
  <c r="M78" i="438"/>
  <c r="N78" i="438" s="1"/>
  <c r="M77" i="438"/>
  <c r="N77" i="438" s="1"/>
  <c r="M76" i="438"/>
  <c r="N76" i="438" s="1"/>
  <c r="M75" i="438"/>
  <c r="N75" i="438" s="1"/>
  <c r="M74" i="438"/>
  <c r="N74" i="438" s="1"/>
  <c r="M73" i="438"/>
  <c r="N73" i="438" s="1"/>
  <c r="M72" i="438"/>
  <c r="N72" i="438" s="1"/>
  <c r="M71" i="438"/>
  <c r="N71" i="438" s="1"/>
  <c r="M70" i="438"/>
  <c r="N70" i="438" s="1"/>
  <c r="M69" i="438"/>
  <c r="N69" i="438" s="1"/>
  <c r="M68" i="438"/>
  <c r="N68" i="438" s="1"/>
  <c r="M67" i="438"/>
  <c r="N67" i="438" s="1"/>
  <c r="M66" i="438"/>
  <c r="N66" i="438" s="1"/>
  <c r="M65" i="438"/>
  <c r="N65" i="438" s="1"/>
  <c r="M64" i="438"/>
  <c r="N64" i="438" s="1"/>
  <c r="M63" i="438"/>
  <c r="N63" i="438" s="1"/>
  <c r="M62" i="438"/>
  <c r="N62" i="438" s="1"/>
  <c r="M61" i="438"/>
  <c r="N61" i="438" s="1"/>
  <c r="M60" i="438"/>
  <c r="N60" i="438" s="1"/>
  <c r="M59" i="438"/>
  <c r="N59" i="438" s="1"/>
  <c r="M58" i="438"/>
  <c r="N58" i="438" s="1"/>
  <c r="M57" i="438"/>
  <c r="N57" i="438" s="1"/>
  <c r="M56" i="438"/>
  <c r="N56" i="438" s="1"/>
  <c r="M55" i="438"/>
  <c r="N55" i="438" s="1"/>
  <c r="M54" i="438"/>
  <c r="N54" i="438" s="1"/>
  <c r="M53" i="438"/>
  <c r="N53" i="438" s="1"/>
  <c r="M52" i="438"/>
  <c r="N52" i="438" s="1"/>
  <c r="M51" i="438"/>
  <c r="N51" i="438" s="1"/>
  <c r="M50" i="438"/>
  <c r="N50" i="438" s="1"/>
  <c r="M49" i="438"/>
  <c r="N49" i="438" s="1"/>
  <c r="M48" i="438"/>
  <c r="N48" i="438" s="1"/>
  <c r="M47" i="438"/>
  <c r="N47" i="438" s="1"/>
  <c r="M46" i="438"/>
  <c r="N46" i="438" s="1"/>
  <c r="M45" i="438"/>
  <c r="N45" i="438" s="1"/>
  <c r="M44" i="438"/>
  <c r="N44" i="438" s="1"/>
  <c r="M43" i="438"/>
  <c r="N43" i="438" s="1"/>
  <c r="M42" i="438"/>
  <c r="N42" i="438" s="1"/>
  <c r="M41" i="438"/>
  <c r="N41" i="438" s="1"/>
  <c r="M40" i="438"/>
  <c r="N40" i="438" s="1"/>
  <c r="M39" i="438"/>
  <c r="N39" i="438" s="1"/>
  <c r="M38" i="438"/>
  <c r="N38" i="438" s="1"/>
  <c r="M37" i="438"/>
  <c r="N37" i="438" s="1"/>
  <c r="M36" i="438"/>
  <c r="N36" i="438" s="1"/>
  <c r="M35" i="438"/>
  <c r="N35" i="438" s="1"/>
  <c r="M34" i="438"/>
  <c r="N34" i="438" s="1"/>
  <c r="M33" i="438"/>
  <c r="N33" i="438" s="1"/>
  <c r="M32" i="438"/>
  <c r="N32" i="438" s="1"/>
  <c r="M31" i="438"/>
  <c r="N31" i="438" s="1"/>
  <c r="M30" i="438"/>
  <c r="N30" i="438" s="1"/>
  <c r="M29" i="438"/>
  <c r="N29" i="438" s="1"/>
  <c r="M28" i="438"/>
  <c r="N28" i="438" s="1"/>
  <c r="M27" i="438"/>
  <c r="N27" i="438" s="1"/>
  <c r="M26" i="438"/>
  <c r="N26" i="438" s="1"/>
  <c r="M25" i="438"/>
  <c r="N25" i="438" s="1"/>
  <c r="M24" i="438"/>
  <c r="N24" i="438" s="1"/>
  <c r="M23" i="438"/>
  <c r="N23" i="438" s="1"/>
  <c r="M22" i="438"/>
  <c r="N22" i="438" s="1"/>
  <c r="M21" i="438"/>
  <c r="N21" i="438" s="1"/>
  <c r="M20" i="438"/>
  <c r="N20" i="438" s="1"/>
  <c r="M91" i="436"/>
  <c r="N91" i="436" s="1"/>
  <c r="M90" i="436"/>
  <c r="N90" i="436" s="1"/>
  <c r="M89" i="436"/>
  <c r="N89" i="436" s="1"/>
  <c r="M88" i="436"/>
  <c r="N88" i="436" s="1"/>
  <c r="M87" i="436"/>
  <c r="N87" i="436" s="1"/>
  <c r="M86" i="436"/>
  <c r="N86" i="436" s="1"/>
  <c r="M85" i="436"/>
  <c r="N85" i="436" s="1"/>
  <c r="M84" i="436"/>
  <c r="N84" i="436" s="1"/>
  <c r="M83" i="436"/>
  <c r="N83" i="436" s="1"/>
  <c r="M82" i="436"/>
  <c r="N82" i="436" s="1"/>
  <c r="M81" i="436"/>
  <c r="N81" i="436" s="1"/>
  <c r="M80" i="436"/>
  <c r="N80" i="436" s="1"/>
  <c r="M79" i="436"/>
  <c r="N79" i="436" s="1"/>
  <c r="M78" i="436"/>
  <c r="N78" i="436" s="1"/>
  <c r="M77" i="436"/>
  <c r="N77" i="436" s="1"/>
  <c r="M76" i="436"/>
  <c r="N76" i="436" s="1"/>
  <c r="M75" i="436"/>
  <c r="N75" i="436" s="1"/>
  <c r="M74" i="436"/>
  <c r="N74" i="436" s="1"/>
  <c r="M73" i="436"/>
  <c r="N73" i="436" s="1"/>
  <c r="M72" i="436"/>
  <c r="N72" i="436" s="1"/>
  <c r="M71" i="436"/>
  <c r="N71" i="436" s="1"/>
  <c r="M70" i="436"/>
  <c r="N70" i="436" s="1"/>
  <c r="M69" i="436"/>
  <c r="N69" i="436" s="1"/>
  <c r="M68" i="436"/>
  <c r="N68" i="436" s="1"/>
  <c r="M67" i="436"/>
  <c r="N67" i="436" s="1"/>
  <c r="M66" i="436"/>
  <c r="N66" i="436" s="1"/>
  <c r="M65" i="436"/>
  <c r="N65" i="436" s="1"/>
  <c r="M64" i="436"/>
  <c r="N64" i="436" s="1"/>
  <c r="M63" i="436"/>
  <c r="N63" i="436" s="1"/>
  <c r="M62" i="436"/>
  <c r="N62" i="436" s="1"/>
  <c r="M61" i="436"/>
  <c r="N61" i="436" s="1"/>
  <c r="M60" i="436"/>
  <c r="N60" i="436" s="1"/>
  <c r="M59" i="436"/>
  <c r="N59" i="436" s="1"/>
  <c r="M58" i="436"/>
  <c r="N58" i="436" s="1"/>
  <c r="M57" i="436"/>
  <c r="N57" i="436" s="1"/>
  <c r="M56" i="436"/>
  <c r="N56" i="436" s="1"/>
  <c r="M55" i="436"/>
  <c r="N55" i="436" s="1"/>
  <c r="M54" i="436"/>
  <c r="N54" i="436" s="1"/>
  <c r="M53" i="436"/>
  <c r="N53" i="436" s="1"/>
  <c r="M52" i="436"/>
  <c r="N52" i="436" s="1"/>
  <c r="M51" i="436"/>
  <c r="N51" i="436" s="1"/>
  <c r="M50" i="436"/>
  <c r="N50" i="436" s="1"/>
  <c r="M49" i="436"/>
  <c r="N49" i="436" s="1"/>
  <c r="M48" i="436"/>
  <c r="N48" i="436" s="1"/>
  <c r="M47" i="436"/>
  <c r="N47" i="436" s="1"/>
  <c r="M46" i="436"/>
  <c r="N46" i="436" s="1"/>
  <c r="M45" i="436"/>
  <c r="N45" i="436" s="1"/>
  <c r="M44" i="436"/>
  <c r="N44" i="436" s="1"/>
  <c r="M43" i="436"/>
  <c r="N43" i="436" s="1"/>
  <c r="M42" i="436"/>
  <c r="N42" i="436" s="1"/>
  <c r="M41" i="436"/>
  <c r="N41" i="436" s="1"/>
  <c r="M40" i="436"/>
  <c r="N40" i="436" s="1"/>
  <c r="M39" i="436"/>
  <c r="N39" i="436" s="1"/>
  <c r="M38" i="436"/>
  <c r="N38" i="436" s="1"/>
  <c r="M37" i="436"/>
  <c r="N37" i="436" s="1"/>
  <c r="M36" i="436"/>
  <c r="N36" i="436" s="1"/>
  <c r="M35" i="436"/>
  <c r="N35" i="436" s="1"/>
  <c r="M34" i="436"/>
  <c r="N34" i="436" s="1"/>
  <c r="M33" i="436"/>
  <c r="N33" i="436" s="1"/>
  <c r="M32" i="436"/>
  <c r="N32" i="436" s="1"/>
  <c r="M31" i="436"/>
  <c r="N31" i="436" s="1"/>
  <c r="M30" i="436"/>
  <c r="N30" i="436" s="1"/>
  <c r="M29" i="436"/>
  <c r="N29" i="436" s="1"/>
  <c r="M28" i="436"/>
  <c r="N28" i="436" s="1"/>
  <c r="M27" i="436"/>
  <c r="N27" i="436" s="1"/>
  <c r="M26" i="436"/>
  <c r="N26" i="436" s="1"/>
  <c r="M25" i="436"/>
  <c r="N25" i="436" s="1"/>
  <c r="M24" i="436"/>
  <c r="N24" i="436" s="1"/>
  <c r="M23" i="436"/>
  <c r="N23" i="436" s="1"/>
  <c r="M22" i="436"/>
  <c r="N22" i="436" s="1"/>
  <c r="M21" i="436"/>
  <c r="N21" i="436" s="1"/>
  <c r="M20" i="436"/>
  <c r="N20" i="436" s="1"/>
  <c r="M91" i="437"/>
  <c r="N91" i="437" s="1"/>
  <c r="M90" i="437"/>
  <c r="N90" i="437" s="1"/>
  <c r="M89" i="437"/>
  <c r="N89" i="437" s="1"/>
  <c r="M88" i="437"/>
  <c r="N88" i="437" s="1"/>
  <c r="M87" i="437"/>
  <c r="N87" i="437" s="1"/>
  <c r="M86" i="437"/>
  <c r="N86" i="437" s="1"/>
  <c r="M85" i="437"/>
  <c r="N85" i="437" s="1"/>
  <c r="M84" i="437"/>
  <c r="N84" i="437" s="1"/>
  <c r="M83" i="437"/>
  <c r="N83" i="437" s="1"/>
  <c r="M82" i="437"/>
  <c r="N82" i="437" s="1"/>
  <c r="M81" i="437"/>
  <c r="N81" i="437" s="1"/>
  <c r="M80" i="437"/>
  <c r="N80" i="437" s="1"/>
  <c r="M79" i="437"/>
  <c r="N79" i="437" s="1"/>
  <c r="M78" i="437"/>
  <c r="N78" i="437" s="1"/>
  <c r="M77" i="437"/>
  <c r="N77" i="437" s="1"/>
  <c r="M76" i="437"/>
  <c r="N76" i="437" s="1"/>
  <c r="M75" i="437"/>
  <c r="N75" i="437" s="1"/>
  <c r="M74" i="437"/>
  <c r="N74" i="437" s="1"/>
  <c r="M73" i="437"/>
  <c r="N73" i="437" s="1"/>
  <c r="M72" i="437"/>
  <c r="N72" i="437" s="1"/>
  <c r="M71" i="437"/>
  <c r="N71" i="437" s="1"/>
  <c r="M70" i="437"/>
  <c r="N70" i="437" s="1"/>
  <c r="M69" i="437"/>
  <c r="N69" i="437" s="1"/>
  <c r="M68" i="437"/>
  <c r="N68" i="437" s="1"/>
  <c r="M67" i="437"/>
  <c r="N67" i="437" s="1"/>
  <c r="M66" i="437"/>
  <c r="N66" i="437" s="1"/>
  <c r="M65" i="437"/>
  <c r="N65" i="437" s="1"/>
  <c r="M64" i="437"/>
  <c r="N64" i="437" s="1"/>
  <c r="M63" i="437"/>
  <c r="N63" i="437" s="1"/>
  <c r="M62" i="437"/>
  <c r="N62" i="437" s="1"/>
  <c r="M61" i="437"/>
  <c r="N61" i="437" s="1"/>
  <c r="M60" i="437"/>
  <c r="N60" i="437" s="1"/>
  <c r="M59" i="437"/>
  <c r="N59" i="437" s="1"/>
  <c r="M58" i="437"/>
  <c r="N58" i="437" s="1"/>
  <c r="M57" i="437"/>
  <c r="N57" i="437" s="1"/>
  <c r="M56" i="437"/>
  <c r="N56" i="437" s="1"/>
  <c r="M55" i="437"/>
  <c r="N55" i="437" s="1"/>
  <c r="M54" i="437"/>
  <c r="N54" i="437" s="1"/>
  <c r="M53" i="437"/>
  <c r="N53" i="437" s="1"/>
  <c r="M52" i="437"/>
  <c r="N52" i="437" s="1"/>
  <c r="M51" i="437"/>
  <c r="N51" i="437" s="1"/>
  <c r="M50" i="437"/>
  <c r="N50" i="437" s="1"/>
  <c r="M49" i="437"/>
  <c r="N49" i="437" s="1"/>
  <c r="M48" i="437"/>
  <c r="N48" i="437" s="1"/>
  <c r="M47" i="437"/>
  <c r="N47" i="437" s="1"/>
  <c r="M46" i="437"/>
  <c r="N46" i="437" s="1"/>
  <c r="M45" i="437"/>
  <c r="N45" i="437" s="1"/>
  <c r="M44" i="437"/>
  <c r="N44" i="437" s="1"/>
  <c r="M43" i="437"/>
  <c r="N43" i="437" s="1"/>
  <c r="M42" i="437"/>
  <c r="N42" i="437" s="1"/>
  <c r="M41" i="437"/>
  <c r="N41" i="437" s="1"/>
  <c r="M40" i="437"/>
  <c r="N40" i="437" s="1"/>
  <c r="M39" i="437"/>
  <c r="N39" i="437" s="1"/>
  <c r="M38" i="437"/>
  <c r="N38" i="437" s="1"/>
  <c r="M37" i="437"/>
  <c r="N37" i="437" s="1"/>
  <c r="M36" i="437"/>
  <c r="N36" i="437" s="1"/>
  <c r="M35" i="437"/>
  <c r="N35" i="437" s="1"/>
  <c r="M34" i="437"/>
  <c r="N34" i="437" s="1"/>
  <c r="M33" i="437"/>
  <c r="N33" i="437" s="1"/>
  <c r="M32" i="437"/>
  <c r="N32" i="437" s="1"/>
  <c r="M31" i="437"/>
  <c r="N31" i="437" s="1"/>
  <c r="M30" i="437"/>
  <c r="N30" i="437" s="1"/>
  <c r="M29" i="437"/>
  <c r="N29" i="437" s="1"/>
  <c r="M28" i="437"/>
  <c r="N28" i="437" s="1"/>
  <c r="M27" i="437"/>
  <c r="N27" i="437" s="1"/>
  <c r="M26" i="437"/>
  <c r="N26" i="437" s="1"/>
  <c r="M25" i="437"/>
  <c r="N25" i="437" s="1"/>
  <c r="M24" i="437"/>
  <c r="N24" i="437" s="1"/>
  <c r="M23" i="437"/>
  <c r="N23" i="437" s="1"/>
  <c r="M22" i="437"/>
  <c r="N22" i="437" s="1"/>
  <c r="M21" i="437"/>
  <c r="N21" i="437" s="1"/>
  <c r="M20" i="437"/>
  <c r="N20" i="437" s="1"/>
  <c r="B151" i="434"/>
  <c r="H115" i="434"/>
  <c r="G115" i="434"/>
  <c r="F115" i="434"/>
  <c r="E115" i="434"/>
  <c r="D115" i="434"/>
  <c r="H114" i="434"/>
  <c r="G114" i="434"/>
  <c r="F114" i="434"/>
  <c r="E114" i="434"/>
  <c r="D114" i="434"/>
  <c r="X105" i="434"/>
  <c r="Y105" i="434" s="1"/>
  <c r="P105" i="434"/>
  <c r="P107" i="434" s="1"/>
  <c r="X104" i="434"/>
  <c r="Y104" i="434" s="1"/>
  <c r="X103" i="434"/>
  <c r="Y103" i="434" s="1"/>
  <c r="X102" i="434"/>
  <c r="Y102" i="434" s="1"/>
  <c r="X101" i="434"/>
  <c r="Y101" i="434" s="1"/>
  <c r="X100" i="434"/>
  <c r="Y100" i="434" s="1"/>
  <c r="X99" i="434"/>
  <c r="Y99" i="434" s="1"/>
  <c r="X98" i="434"/>
  <c r="Y98" i="434" s="1"/>
  <c r="X97" i="434"/>
  <c r="Y97" i="434" s="1"/>
  <c r="X96" i="434"/>
  <c r="Y96" i="434" s="1"/>
  <c r="X95" i="434"/>
  <c r="Y95" i="434" s="1"/>
  <c r="X94" i="434"/>
  <c r="Y94" i="434" s="1"/>
  <c r="X93" i="434"/>
  <c r="Y93" i="434" s="1"/>
  <c r="X92" i="434"/>
  <c r="Y92" i="434" s="1"/>
  <c r="X91" i="434"/>
  <c r="Y91" i="434" s="1"/>
  <c r="X90" i="434"/>
  <c r="Y90" i="434" s="1"/>
  <c r="X89" i="434"/>
  <c r="Y89" i="434" s="1"/>
  <c r="X88" i="434"/>
  <c r="Y88" i="434" s="1"/>
  <c r="X87" i="434"/>
  <c r="Y87" i="434" s="1"/>
  <c r="X86" i="434"/>
  <c r="Y86" i="434" s="1"/>
  <c r="H86" i="434"/>
  <c r="G86" i="434"/>
  <c r="F86" i="434"/>
  <c r="E86" i="434"/>
  <c r="D86" i="434"/>
  <c r="X85" i="434"/>
  <c r="Y85" i="434" s="1"/>
  <c r="X84" i="434"/>
  <c r="Y84" i="434" s="1"/>
  <c r="X83" i="434"/>
  <c r="Y83" i="434" s="1"/>
  <c r="X82" i="434"/>
  <c r="Y82" i="434" s="1"/>
  <c r="X81" i="434"/>
  <c r="Y81" i="434" s="1"/>
  <c r="X80" i="434"/>
  <c r="Y80" i="434" s="1"/>
  <c r="H80" i="434"/>
  <c r="H122" i="434" s="1"/>
  <c r="G80" i="434"/>
  <c r="G122" i="434" s="1"/>
  <c r="F80" i="434"/>
  <c r="F122" i="434" s="1"/>
  <c r="E80" i="434"/>
  <c r="E122" i="434" s="1"/>
  <c r="D80" i="434"/>
  <c r="D122" i="434" s="1"/>
  <c r="X79" i="434"/>
  <c r="Y79" i="434" s="1"/>
  <c r="X78" i="434"/>
  <c r="Y78" i="434" s="1"/>
  <c r="X77" i="434"/>
  <c r="Y77" i="434" s="1"/>
  <c r="X76" i="434"/>
  <c r="Y76" i="434" s="1"/>
  <c r="X75" i="434"/>
  <c r="Y75" i="434" s="1"/>
  <c r="X74" i="434"/>
  <c r="Y74" i="434" s="1"/>
  <c r="X73" i="434"/>
  <c r="Y73" i="434" s="1"/>
  <c r="X72" i="434"/>
  <c r="Y72" i="434" s="1"/>
  <c r="X71" i="434"/>
  <c r="Y71" i="434" s="1"/>
  <c r="X70" i="434"/>
  <c r="Y70" i="434" s="1"/>
  <c r="X69" i="434"/>
  <c r="Y69" i="434" s="1"/>
  <c r="X68" i="434"/>
  <c r="Y68" i="434" s="1"/>
  <c r="X67" i="434"/>
  <c r="Y67" i="434" s="1"/>
  <c r="X66" i="434"/>
  <c r="Y66" i="434" s="1"/>
  <c r="X65" i="434"/>
  <c r="Y65" i="434" s="1"/>
  <c r="X64" i="434"/>
  <c r="Y64" i="434" s="1"/>
  <c r="X63" i="434"/>
  <c r="Y63" i="434" s="1"/>
  <c r="X62" i="434"/>
  <c r="Y62" i="434" s="1"/>
  <c r="X61" i="434"/>
  <c r="Y61" i="434" s="1"/>
  <c r="X60" i="434"/>
  <c r="Y60" i="434" s="1"/>
  <c r="X59" i="434"/>
  <c r="Y59" i="434" s="1"/>
  <c r="X58" i="434"/>
  <c r="Y58" i="434" s="1"/>
  <c r="X57" i="434"/>
  <c r="Y57" i="434" s="1"/>
  <c r="X56" i="434"/>
  <c r="Y56" i="434" s="1"/>
  <c r="X55" i="434"/>
  <c r="Y55" i="434" s="1"/>
  <c r="X54" i="434"/>
  <c r="Y54" i="434" s="1"/>
  <c r="X53" i="434"/>
  <c r="Y53" i="434" s="1"/>
  <c r="X52" i="434"/>
  <c r="Y52" i="434" s="1"/>
  <c r="X51" i="434"/>
  <c r="Y51" i="434" s="1"/>
  <c r="X50" i="434"/>
  <c r="Y50" i="434" s="1"/>
  <c r="X49" i="434"/>
  <c r="Y49" i="434" s="1"/>
  <c r="X48" i="434"/>
  <c r="Y48" i="434" s="1"/>
  <c r="X47" i="434"/>
  <c r="Y47" i="434" s="1"/>
  <c r="X46" i="434"/>
  <c r="Y46" i="434" s="1"/>
  <c r="X45" i="434"/>
  <c r="Y45" i="434" s="1"/>
  <c r="X44" i="434"/>
  <c r="Y44" i="434" s="1"/>
  <c r="X43" i="434"/>
  <c r="Y43" i="434" s="1"/>
  <c r="X42" i="434"/>
  <c r="Y42" i="434" s="1"/>
  <c r="X41" i="434"/>
  <c r="Y41" i="434" s="1"/>
  <c r="X40" i="434"/>
  <c r="Y40" i="434" s="1"/>
  <c r="X39" i="434"/>
  <c r="Y39" i="434" s="1"/>
  <c r="X38" i="434"/>
  <c r="Y38" i="434" s="1"/>
  <c r="X37" i="434"/>
  <c r="Y37" i="434" s="1"/>
  <c r="X36" i="434"/>
  <c r="Y36" i="434" s="1"/>
  <c r="X35" i="434"/>
  <c r="Y35" i="434" s="1"/>
  <c r="M91" i="435"/>
  <c r="N91" i="435" s="1"/>
  <c r="M90" i="435"/>
  <c r="N90" i="435" s="1"/>
  <c r="M89" i="435"/>
  <c r="N89" i="435" s="1"/>
  <c r="M88" i="435"/>
  <c r="N88" i="435" s="1"/>
  <c r="M87" i="435"/>
  <c r="N87" i="435" s="1"/>
  <c r="M86" i="435"/>
  <c r="N86" i="435" s="1"/>
  <c r="M85" i="435"/>
  <c r="N85" i="435" s="1"/>
  <c r="M84" i="435"/>
  <c r="N84" i="435" s="1"/>
  <c r="M83" i="435"/>
  <c r="N83" i="435" s="1"/>
  <c r="M82" i="435"/>
  <c r="N82" i="435" s="1"/>
  <c r="M81" i="435"/>
  <c r="N81" i="435" s="1"/>
  <c r="M80" i="435"/>
  <c r="N80" i="435" s="1"/>
  <c r="M79" i="435"/>
  <c r="N79" i="435" s="1"/>
  <c r="M78" i="435"/>
  <c r="N78" i="435" s="1"/>
  <c r="M77" i="435"/>
  <c r="N77" i="435" s="1"/>
  <c r="M76" i="435"/>
  <c r="N76" i="435" s="1"/>
  <c r="M75" i="435"/>
  <c r="N75" i="435" s="1"/>
  <c r="M74" i="435"/>
  <c r="N74" i="435" s="1"/>
  <c r="M73" i="435"/>
  <c r="N73" i="435" s="1"/>
  <c r="M72" i="435"/>
  <c r="N72" i="435" s="1"/>
  <c r="M71" i="435"/>
  <c r="N71" i="435" s="1"/>
  <c r="M70" i="435"/>
  <c r="N70" i="435" s="1"/>
  <c r="M69" i="435"/>
  <c r="N69" i="435" s="1"/>
  <c r="M68" i="435"/>
  <c r="N68" i="435" s="1"/>
  <c r="M67" i="435"/>
  <c r="N67" i="435" s="1"/>
  <c r="M66" i="435"/>
  <c r="N66" i="435" s="1"/>
  <c r="M65" i="435"/>
  <c r="N65" i="435" s="1"/>
  <c r="M64" i="435"/>
  <c r="N64" i="435" s="1"/>
  <c r="M63" i="435"/>
  <c r="N63" i="435" s="1"/>
  <c r="M62" i="435"/>
  <c r="N62" i="435" s="1"/>
  <c r="M61" i="435"/>
  <c r="N61" i="435" s="1"/>
  <c r="M60" i="435"/>
  <c r="N60" i="435" s="1"/>
  <c r="M59" i="435"/>
  <c r="N59" i="435" s="1"/>
  <c r="M58" i="435"/>
  <c r="N58" i="435" s="1"/>
  <c r="M57" i="435"/>
  <c r="N57" i="435" s="1"/>
  <c r="M56" i="435"/>
  <c r="N56" i="435" s="1"/>
  <c r="M55" i="435"/>
  <c r="N55" i="435" s="1"/>
  <c r="M54" i="435"/>
  <c r="N54" i="435" s="1"/>
  <c r="M53" i="435"/>
  <c r="N53" i="435" s="1"/>
  <c r="M52" i="435"/>
  <c r="N52" i="435" s="1"/>
  <c r="M51" i="435"/>
  <c r="N51" i="435" s="1"/>
  <c r="M50" i="435"/>
  <c r="N50" i="435" s="1"/>
  <c r="M49" i="435"/>
  <c r="N49" i="435" s="1"/>
  <c r="M48" i="435"/>
  <c r="N48" i="435" s="1"/>
  <c r="M47" i="435"/>
  <c r="N47" i="435" s="1"/>
  <c r="M46" i="435"/>
  <c r="N46" i="435" s="1"/>
  <c r="M45" i="435"/>
  <c r="N45" i="435" s="1"/>
  <c r="M44" i="435"/>
  <c r="N44" i="435" s="1"/>
  <c r="M43" i="435"/>
  <c r="N43" i="435" s="1"/>
  <c r="M42" i="435"/>
  <c r="N42" i="435" s="1"/>
  <c r="M41" i="435"/>
  <c r="N41" i="435" s="1"/>
  <c r="M40" i="435"/>
  <c r="N40" i="435" s="1"/>
  <c r="M39" i="435"/>
  <c r="N39" i="435" s="1"/>
  <c r="M38" i="435"/>
  <c r="N38" i="435" s="1"/>
  <c r="M37" i="435"/>
  <c r="N37" i="435" s="1"/>
  <c r="M36" i="435"/>
  <c r="N36" i="435" s="1"/>
  <c r="M35" i="435"/>
  <c r="N35" i="435" s="1"/>
  <c r="M34" i="435"/>
  <c r="N34" i="435" s="1"/>
  <c r="M33" i="435"/>
  <c r="N33" i="435" s="1"/>
  <c r="M32" i="435"/>
  <c r="N32" i="435" s="1"/>
  <c r="M31" i="435"/>
  <c r="N31" i="435" s="1"/>
  <c r="M30" i="435"/>
  <c r="N30" i="435" s="1"/>
  <c r="M29" i="435"/>
  <c r="N29" i="435" s="1"/>
  <c r="M28" i="435"/>
  <c r="N28" i="435" s="1"/>
  <c r="M27" i="435"/>
  <c r="N27" i="435" s="1"/>
  <c r="M26" i="435"/>
  <c r="N26" i="435" s="1"/>
  <c r="M25" i="435"/>
  <c r="N25" i="435" s="1"/>
  <c r="M24" i="435"/>
  <c r="N24" i="435" s="1"/>
  <c r="M23" i="435"/>
  <c r="N23" i="435" s="1"/>
  <c r="M22" i="435"/>
  <c r="N22" i="435" s="1"/>
  <c r="M21" i="435"/>
  <c r="N21" i="435" s="1"/>
  <c r="M20" i="435"/>
  <c r="N20" i="435" s="1"/>
  <c r="M92" i="432"/>
  <c r="N92" i="432" s="1"/>
  <c r="M91" i="432"/>
  <c r="N91" i="432" s="1"/>
  <c r="M90" i="432"/>
  <c r="N90" i="432" s="1"/>
  <c r="M89" i="432"/>
  <c r="N89" i="432" s="1"/>
  <c r="M88" i="432"/>
  <c r="N88" i="432" s="1"/>
  <c r="M87" i="432"/>
  <c r="N87" i="432" s="1"/>
  <c r="M86" i="432"/>
  <c r="N86" i="432" s="1"/>
  <c r="M85" i="432"/>
  <c r="N85" i="432" s="1"/>
  <c r="M84" i="432"/>
  <c r="N84" i="432" s="1"/>
  <c r="M83" i="432"/>
  <c r="N83" i="432" s="1"/>
  <c r="M82" i="432"/>
  <c r="N82" i="432" s="1"/>
  <c r="M81" i="432"/>
  <c r="N81" i="432" s="1"/>
  <c r="M80" i="432"/>
  <c r="N80" i="432" s="1"/>
  <c r="M79" i="432"/>
  <c r="N79" i="432" s="1"/>
  <c r="M78" i="432"/>
  <c r="N78" i="432" s="1"/>
  <c r="M77" i="432"/>
  <c r="N77" i="432" s="1"/>
  <c r="M76" i="432"/>
  <c r="N76" i="432" s="1"/>
  <c r="M75" i="432"/>
  <c r="N75" i="432" s="1"/>
  <c r="M74" i="432"/>
  <c r="N74" i="432" s="1"/>
  <c r="M73" i="432"/>
  <c r="N73" i="432" s="1"/>
  <c r="M72" i="432"/>
  <c r="N72" i="432" s="1"/>
  <c r="M71" i="432"/>
  <c r="N71" i="432" s="1"/>
  <c r="M70" i="432"/>
  <c r="N70" i="432" s="1"/>
  <c r="M69" i="432"/>
  <c r="N69" i="432" s="1"/>
  <c r="M68" i="432"/>
  <c r="N68" i="432" s="1"/>
  <c r="M67" i="432"/>
  <c r="N67" i="432" s="1"/>
  <c r="M66" i="432"/>
  <c r="N66" i="432" s="1"/>
  <c r="M65" i="432"/>
  <c r="N65" i="432" s="1"/>
  <c r="M64" i="432"/>
  <c r="N64" i="432" s="1"/>
  <c r="M63" i="432"/>
  <c r="N63" i="432" s="1"/>
  <c r="M62" i="432"/>
  <c r="N62" i="432" s="1"/>
  <c r="M61" i="432"/>
  <c r="N61" i="432" s="1"/>
  <c r="M60" i="432"/>
  <c r="N60" i="432" s="1"/>
  <c r="M59" i="432"/>
  <c r="N59" i="432" s="1"/>
  <c r="M58" i="432"/>
  <c r="N58" i="432" s="1"/>
  <c r="M57" i="432"/>
  <c r="N57" i="432" s="1"/>
  <c r="M56" i="432"/>
  <c r="N56" i="432" s="1"/>
  <c r="M55" i="432"/>
  <c r="N55" i="432" s="1"/>
  <c r="M54" i="432"/>
  <c r="N54" i="432" s="1"/>
  <c r="M53" i="432"/>
  <c r="N53" i="432" s="1"/>
  <c r="M52" i="432"/>
  <c r="N52" i="432" s="1"/>
  <c r="M51" i="432"/>
  <c r="N51" i="432" s="1"/>
  <c r="M50" i="432"/>
  <c r="N50" i="432" s="1"/>
  <c r="M49" i="432"/>
  <c r="N49" i="432" s="1"/>
  <c r="M48" i="432"/>
  <c r="N48" i="432" s="1"/>
  <c r="M47" i="432"/>
  <c r="N47" i="432" s="1"/>
  <c r="M46" i="432"/>
  <c r="N46" i="432" s="1"/>
  <c r="M45" i="432"/>
  <c r="N45" i="432" s="1"/>
  <c r="M44" i="432"/>
  <c r="N44" i="432" s="1"/>
  <c r="M43" i="432"/>
  <c r="N43" i="432" s="1"/>
  <c r="M42" i="432"/>
  <c r="N42" i="432" s="1"/>
  <c r="M41" i="432"/>
  <c r="N41" i="432" s="1"/>
  <c r="M40" i="432"/>
  <c r="N40" i="432" s="1"/>
  <c r="M39" i="432"/>
  <c r="N39" i="432" s="1"/>
  <c r="M38" i="432"/>
  <c r="N38" i="432" s="1"/>
  <c r="M37" i="432"/>
  <c r="N37" i="432" s="1"/>
  <c r="M36" i="432"/>
  <c r="N36" i="432" s="1"/>
  <c r="M35" i="432"/>
  <c r="N35" i="432" s="1"/>
  <c r="M34" i="432"/>
  <c r="N34" i="432" s="1"/>
  <c r="M33" i="432"/>
  <c r="N33" i="432" s="1"/>
  <c r="M32" i="432"/>
  <c r="N32" i="432" s="1"/>
  <c r="M31" i="432"/>
  <c r="N31" i="432" s="1"/>
  <c r="M30" i="432"/>
  <c r="N30" i="432" s="1"/>
  <c r="M29" i="432"/>
  <c r="N29" i="432" s="1"/>
  <c r="M28" i="432"/>
  <c r="N28" i="432" s="1"/>
  <c r="M27" i="432"/>
  <c r="N27" i="432" s="1"/>
  <c r="M26" i="432"/>
  <c r="N26" i="432" s="1"/>
  <c r="M25" i="432"/>
  <c r="N25" i="432" s="1"/>
  <c r="M24" i="432"/>
  <c r="N24" i="432" s="1"/>
  <c r="M23" i="432"/>
  <c r="N23" i="432" s="1"/>
  <c r="M22" i="432"/>
  <c r="N22" i="432" s="1"/>
  <c r="M21" i="432"/>
  <c r="N21" i="432" s="1"/>
  <c r="M20" i="432"/>
  <c r="N20" i="432" s="1"/>
  <c r="M36" i="298"/>
  <c r="M30" i="298"/>
  <c r="N30" i="298" s="1"/>
  <c r="D117" i="434" l="1"/>
  <c r="E117" i="434"/>
  <c r="F117" i="434"/>
  <c r="G117" i="434"/>
  <c r="P108" i="434"/>
  <c r="P110" i="434" s="1"/>
  <c r="H117" i="434"/>
  <c r="D118" i="434"/>
  <c r="E118" i="434"/>
  <c r="F118" i="434"/>
  <c r="G118" i="434"/>
  <c r="H118" i="434"/>
  <c r="M52" i="298" l="1"/>
  <c r="N52" i="298" s="1"/>
  <c r="M49" i="298"/>
  <c r="M75" i="298"/>
  <c r="M48" i="298" l="1"/>
  <c r="N48" i="298" s="1"/>
  <c r="M64" i="298"/>
  <c r="N64" i="298" s="1"/>
  <c r="M67" i="298"/>
  <c r="N67" i="298" s="1"/>
  <c r="M25" i="298"/>
  <c r="N25" i="298" s="1"/>
  <c r="M47" i="298"/>
  <c r="N47" i="298" s="1"/>
  <c r="M41" i="298"/>
  <c r="N41" i="298" s="1"/>
  <c r="M40" i="298"/>
  <c r="N40" i="298" s="1"/>
  <c r="M79" i="298"/>
  <c r="N79" i="298" s="1"/>
  <c r="M78" i="298"/>
  <c r="N78" i="298" s="1"/>
  <c r="M74" i="298"/>
  <c r="N74" i="298" s="1"/>
  <c r="M66" i="298"/>
  <c r="N66" i="298" s="1"/>
  <c r="M86" i="298"/>
  <c r="N86" i="298" s="1"/>
  <c r="M85" i="298"/>
  <c r="N85" i="298" s="1"/>
  <c r="M83" i="298"/>
  <c r="N83" i="298" s="1"/>
  <c r="M70" i="298"/>
  <c r="N70" i="298" s="1"/>
  <c r="M51" i="298"/>
  <c r="N51" i="298" s="1"/>
  <c r="M91" i="298"/>
  <c r="N91" i="298" s="1"/>
  <c r="M90" i="298"/>
  <c r="N90" i="298" s="1"/>
  <c r="M89" i="298"/>
  <c r="N89" i="298" s="1"/>
  <c r="M88" i="298"/>
  <c r="N88" i="298" s="1"/>
  <c r="M87" i="298"/>
  <c r="N87" i="298" s="1"/>
  <c r="M84" i="298"/>
  <c r="N84" i="298" s="1"/>
  <c r="M82" i="298"/>
  <c r="N82" i="298" s="1"/>
  <c r="M81" i="298"/>
  <c r="N81" i="298" s="1"/>
  <c r="M80" i="298"/>
  <c r="N80" i="298" s="1"/>
  <c r="M77" i="298"/>
  <c r="N77" i="298" s="1"/>
  <c r="M76" i="298"/>
  <c r="N76" i="298" s="1"/>
  <c r="N75" i="298"/>
  <c r="M73" i="298"/>
  <c r="N73" i="298" s="1"/>
  <c r="M72" i="298"/>
  <c r="N72" i="298" s="1"/>
  <c r="M71" i="298"/>
  <c r="N71" i="298" s="1"/>
  <c r="M69" i="298"/>
  <c r="N69" i="298" s="1"/>
  <c r="M68" i="298"/>
  <c r="N68" i="298" s="1"/>
  <c r="M65" i="298"/>
  <c r="N65" i="298" s="1"/>
  <c r="M63" i="298"/>
  <c r="N63" i="298" s="1"/>
  <c r="M62" i="298"/>
  <c r="N62" i="298" s="1"/>
  <c r="M61" i="298"/>
  <c r="N61" i="298" s="1"/>
  <c r="M60" i="298"/>
  <c r="N60" i="298" s="1"/>
  <c r="M59" i="298"/>
  <c r="N59" i="298" s="1"/>
  <c r="M58" i="298"/>
  <c r="N58" i="298" s="1"/>
  <c r="M57" i="298"/>
  <c r="N57" i="298" s="1"/>
  <c r="M56" i="298"/>
  <c r="N56" i="298" s="1"/>
  <c r="M55" i="298"/>
  <c r="N55" i="298" s="1"/>
  <c r="M54" i="298"/>
  <c r="N54" i="298" s="1"/>
  <c r="M53" i="298"/>
  <c r="N53" i="298" s="1"/>
  <c r="M50" i="298"/>
  <c r="N50" i="298" s="1"/>
  <c r="N49" i="298"/>
  <c r="M46" i="298"/>
  <c r="N46" i="298" s="1"/>
  <c r="M45" i="298"/>
  <c r="N45" i="298" s="1"/>
  <c r="M44" i="298"/>
  <c r="N44" i="298" s="1"/>
  <c r="M43" i="298"/>
  <c r="N43" i="298" s="1"/>
  <c r="M42" i="298"/>
  <c r="N42" i="298" s="1"/>
  <c r="M39" i="298"/>
  <c r="N39" i="298" s="1"/>
  <c r="M38" i="298"/>
  <c r="N38" i="298" s="1"/>
  <c r="M37" i="298"/>
  <c r="N37" i="298" s="1"/>
  <c r="N36" i="298"/>
  <c r="M35" i="298"/>
  <c r="N35" i="298" s="1"/>
  <c r="M34" i="298"/>
  <c r="N34" i="298" s="1"/>
  <c r="M33" i="298"/>
  <c r="N33" i="298" s="1"/>
  <c r="M32" i="298"/>
  <c r="N32" i="298" s="1"/>
  <c r="M31" i="298"/>
  <c r="N31" i="298" s="1"/>
  <c r="M29" i="298"/>
  <c r="N29" i="298" s="1"/>
  <c r="M28" i="298"/>
  <c r="N28" i="298" s="1"/>
  <c r="M27" i="298"/>
  <c r="N27" i="298" s="1"/>
  <c r="M26" i="298"/>
  <c r="N26" i="298" s="1"/>
  <c r="M24" i="298"/>
  <c r="N24" i="298" s="1"/>
  <c r="M23" i="298"/>
  <c r="N23" i="298" s="1"/>
  <c r="M22" i="298"/>
  <c r="N22" i="298" s="1"/>
  <c r="M21" i="298"/>
  <c r="N21" i="298" s="1"/>
  <c r="M20" i="298"/>
  <c r="N20" i="298" s="1"/>
</calcChain>
</file>

<file path=xl/sharedStrings.xml><?xml version="1.0" encoding="utf-8"?>
<sst xmlns="http://schemas.openxmlformats.org/spreadsheetml/2006/main" count="7376" uniqueCount="765">
  <si>
    <t xml:space="preserve"> </t>
  </si>
  <si>
    <t>YML</t>
  </si>
  <si>
    <t>GJC</t>
  </si>
  <si>
    <t>Thurs</t>
  </si>
  <si>
    <t>Wed</t>
  </si>
  <si>
    <t>Tues</t>
  </si>
  <si>
    <t>Mon</t>
  </si>
  <si>
    <t>MCH</t>
  </si>
  <si>
    <t>IL</t>
  </si>
  <si>
    <t>KVH</t>
  </si>
  <si>
    <t>JTW</t>
  </si>
  <si>
    <t>WY</t>
  </si>
  <si>
    <t>SMH</t>
  </si>
  <si>
    <t>For either giving away or swapping</t>
  </si>
  <si>
    <t>9.00-1700
(unless specified)</t>
  </si>
  <si>
    <t>For swap</t>
  </si>
  <si>
    <t>Monday night person of the week of call to submit roster on the Monday that they start call (in the AM)</t>
  </si>
  <si>
    <t>Casey</t>
  </si>
  <si>
    <t>MMC</t>
  </si>
  <si>
    <t>JAC</t>
  </si>
  <si>
    <t>JCW</t>
  </si>
  <si>
    <t>Does not work on this day</t>
  </si>
  <si>
    <t>Leave (Other)</t>
  </si>
  <si>
    <t>Forced Leave</t>
  </si>
  <si>
    <t>ADO</t>
  </si>
  <si>
    <t>Annual Leave/ TIL / EGL</t>
  </si>
  <si>
    <t>Friday</t>
  </si>
  <si>
    <t>Thursday</t>
  </si>
  <si>
    <t>Tuesday</t>
  </si>
  <si>
    <t>Monday</t>
  </si>
  <si>
    <t>Kingston Room 1</t>
  </si>
  <si>
    <t>What's ON</t>
  </si>
  <si>
    <t xml:space="preserve">Training </t>
  </si>
  <si>
    <t>Moorabbin Room 4</t>
  </si>
  <si>
    <t>Moorabbin Room 3</t>
  </si>
  <si>
    <t>Moorabbin Rm 1 (8.00-16.30 )</t>
  </si>
  <si>
    <t>Casey  Perinatal</t>
  </si>
  <si>
    <t>Casey Room 3</t>
  </si>
  <si>
    <t>Casey Room 2</t>
  </si>
  <si>
    <t>Casey Rm 1(&amp; Duty Person 8.00-16.30)</t>
  </si>
  <si>
    <t>MCH Rm 3</t>
  </si>
  <si>
    <t>MCH Rm 2</t>
  </si>
  <si>
    <t>MCH Rm 1(&amp; Duty Person 8.00-16.30)</t>
  </si>
  <si>
    <t>Room 7</t>
  </si>
  <si>
    <r>
      <t>Room 6</t>
    </r>
    <r>
      <rPr>
        <sz val="11"/>
        <color indexed="8"/>
        <rFont val="Calibri"/>
        <family val="2"/>
      </rPr>
      <t xml:space="preserve"> (8.00-4.30 Mon, Tuesday, Wed, Friday)</t>
    </r>
  </si>
  <si>
    <t>Room 4</t>
  </si>
  <si>
    <t>Room 3</t>
  </si>
  <si>
    <r>
      <t xml:space="preserve">Duty Person </t>
    </r>
    <r>
      <rPr>
        <sz val="11"/>
        <color indexed="8"/>
        <rFont val="Calibri"/>
        <family val="2"/>
      </rPr>
      <t>(8.00-4.30)</t>
    </r>
  </si>
  <si>
    <t>Monash Medical Centre Clayton</t>
  </si>
  <si>
    <t>Wednesday</t>
  </si>
  <si>
    <t>Available</t>
  </si>
  <si>
    <t>Point of Care/ Admin</t>
  </si>
  <si>
    <t>No.COGU Scanning (PM)</t>
  </si>
  <si>
    <t>No.COGU Scanning (AM)</t>
  </si>
  <si>
    <t>No. Sonographers at sites</t>
  </si>
  <si>
    <t>Yee</t>
  </si>
  <si>
    <t>Wei Lien</t>
  </si>
  <si>
    <t>Woods</t>
  </si>
  <si>
    <t>Jess</t>
  </si>
  <si>
    <t>Walsh</t>
  </si>
  <si>
    <t>Lauren</t>
  </si>
  <si>
    <t>Van Haltren</t>
  </si>
  <si>
    <t xml:space="preserve">Keith </t>
  </si>
  <si>
    <t>Ung</t>
  </si>
  <si>
    <t>Thwaites</t>
  </si>
  <si>
    <t xml:space="preserve">Julie </t>
  </si>
  <si>
    <t>Teasel</t>
  </si>
  <si>
    <t>Monique</t>
  </si>
  <si>
    <t>Tan</t>
  </si>
  <si>
    <t>Jane</t>
  </si>
  <si>
    <t>Stacey</t>
  </si>
  <si>
    <t xml:space="preserve">David </t>
  </si>
  <si>
    <t>Natasha</t>
  </si>
  <si>
    <t>Preston</t>
  </si>
  <si>
    <t>Emily</t>
  </si>
  <si>
    <t>Pereira</t>
  </si>
  <si>
    <t>Ignatius</t>
  </si>
  <si>
    <t>OReilly</t>
  </si>
  <si>
    <t>Claire</t>
  </si>
  <si>
    <t>Neilson</t>
  </si>
  <si>
    <t>Mikela</t>
  </si>
  <si>
    <t>Matheis-Hodges</t>
  </si>
  <si>
    <t xml:space="preserve">Sita </t>
  </si>
  <si>
    <t>Long</t>
  </si>
  <si>
    <t>Rebecca</t>
  </si>
  <si>
    <t>Lim</t>
  </si>
  <si>
    <t>Susan</t>
  </si>
  <si>
    <t>Lever</t>
  </si>
  <si>
    <t>Frauke</t>
  </si>
  <si>
    <t>Lee</t>
  </si>
  <si>
    <t>Yuen May</t>
  </si>
  <si>
    <t xml:space="preserve">Angel </t>
  </si>
  <si>
    <t>Lavender</t>
  </si>
  <si>
    <t xml:space="preserve">Ilona </t>
  </si>
  <si>
    <t>Kumarasinghe</t>
  </si>
  <si>
    <t>Dinuki</t>
  </si>
  <si>
    <t>Josipovic</t>
  </si>
  <si>
    <t>Lucy</t>
  </si>
  <si>
    <t>Gunawan</t>
  </si>
  <si>
    <t>Christine</t>
  </si>
  <si>
    <t>Findlay</t>
  </si>
  <si>
    <t xml:space="preserve">Rowena </t>
  </si>
  <si>
    <t>Fang</t>
  </si>
  <si>
    <t>Jing</t>
  </si>
  <si>
    <t>Eriksson</t>
  </si>
  <si>
    <t xml:space="preserve">Gina </t>
  </si>
  <si>
    <t>Doyle</t>
  </si>
  <si>
    <t>Michaela</t>
  </si>
  <si>
    <t xml:space="preserve">Nghi </t>
  </si>
  <si>
    <t>Curry</t>
  </si>
  <si>
    <t>Greg</t>
  </si>
  <si>
    <t>Coombs</t>
  </si>
  <si>
    <t>Peter</t>
  </si>
  <si>
    <t>Clifton</t>
  </si>
  <si>
    <t>Gavin</t>
  </si>
  <si>
    <t>Chen</t>
  </si>
  <si>
    <t>Joyce</t>
  </si>
  <si>
    <t>Chai</t>
  </si>
  <si>
    <t>Monica</t>
  </si>
  <si>
    <t>Borg</t>
  </si>
  <si>
    <t xml:space="preserve">Jennifer </t>
  </si>
  <si>
    <t>Bolmat</t>
  </si>
  <si>
    <t>Basset</t>
  </si>
  <si>
    <t>Subodha</t>
  </si>
  <si>
    <t>Sunday</t>
  </si>
  <si>
    <t>Saturday</t>
  </si>
  <si>
    <t>EFT ALLOCATION (NOT ROSTERING)</t>
  </si>
  <si>
    <t>Shehani</t>
  </si>
  <si>
    <t>Fernando</t>
  </si>
  <si>
    <t>Kingston (AM)</t>
  </si>
  <si>
    <t>Kingston (PM)</t>
  </si>
  <si>
    <t>DH</t>
  </si>
  <si>
    <t>Trainee List</t>
  </si>
  <si>
    <t>Not to be moved</t>
  </si>
  <si>
    <t>8 am start</t>
  </si>
  <si>
    <t>Blocked  -no list</t>
  </si>
  <si>
    <t>DH Rm 1(&amp; Duty Person 8.00-16.30)</t>
  </si>
  <si>
    <t>DH Room 3</t>
  </si>
  <si>
    <t>DH Room 4</t>
  </si>
  <si>
    <t>Barry</t>
  </si>
  <si>
    <t>Sally</t>
  </si>
  <si>
    <t>SAB</t>
  </si>
  <si>
    <t>NOTES</t>
  </si>
  <si>
    <t>BACK-UP CALL</t>
  </si>
  <si>
    <t>Jong</t>
  </si>
  <si>
    <t>Beth</t>
  </si>
  <si>
    <t>Ho</t>
  </si>
  <si>
    <t>Nicholas</t>
  </si>
  <si>
    <t>Taylor</t>
  </si>
  <si>
    <t>Tirahardjo</t>
  </si>
  <si>
    <t>Point of Care</t>
  </si>
  <si>
    <t>Extra</t>
  </si>
  <si>
    <t>Surname</t>
  </si>
  <si>
    <t>Women's Clinic 1</t>
  </si>
  <si>
    <t>Women's Clinic 2</t>
  </si>
  <si>
    <t>Sick Leave</t>
  </si>
  <si>
    <t>Carers Leave</t>
  </si>
  <si>
    <t>Casey Room 4 (08.00-16.30)</t>
  </si>
  <si>
    <t xml:space="preserve">Casey Room 5 </t>
  </si>
  <si>
    <t>Sasha</t>
  </si>
  <si>
    <t>Seneque</t>
  </si>
  <si>
    <t>EGL</t>
  </si>
  <si>
    <t>Pakenham Room 1 (8.15-4.15)</t>
  </si>
  <si>
    <t>Pakenham Room 2 (8.30-4.30)</t>
  </si>
  <si>
    <t>MCH NICU/ Mobiles (am)</t>
  </si>
  <si>
    <t xml:space="preserve">DH Room 2 </t>
  </si>
  <si>
    <t xml:space="preserve">Normal </t>
  </si>
  <si>
    <t>This roster</t>
  </si>
  <si>
    <t>Study Leave/ Prof. Dev Leave</t>
  </si>
  <si>
    <t>Atkinson</t>
  </si>
  <si>
    <t>PRC</t>
  </si>
  <si>
    <t>KIM</t>
  </si>
  <si>
    <t>JBO</t>
  </si>
  <si>
    <t>STF</t>
  </si>
  <si>
    <t>JTN</t>
  </si>
  <si>
    <t>SSL</t>
  </si>
  <si>
    <t>GAV</t>
  </si>
  <si>
    <t>NEB</t>
  </si>
  <si>
    <t>GRC</t>
  </si>
  <si>
    <t>MMC Mobiles (pm)</t>
  </si>
  <si>
    <t>DJS</t>
  </si>
  <si>
    <t>IXP</t>
  </si>
  <si>
    <t>JFL</t>
  </si>
  <si>
    <t>ILO</t>
  </si>
  <si>
    <t>SHO</t>
  </si>
  <si>
    <t>SES</t>
  </si>
  <si>
    <t>LDJ</t>
  </si>
  <si>
    <t>ALE</t>
  </si>
  <si>
    <t>GIN</t>
  </si>
  <si>
    <t>COR</t>
  </si>
  <si>
    <t>FLE</t>
  </si>
  <si>
    <t>LEA</t>
  </si>
  <si>
    <t>ESP</t>
  </si>
  <si>
    <t>CCG</t>
  </si>
  <si>
    <t>NIC</t>
  </si>
  <si>
    <t>LMW</t>
  </si>
  <si>
    <t>MDO</t>
  </si>
  <si>
    <t>BEC</t>
  </si>
  <si>
    <t>ROW</t>
  </si>
  <si>
    <t>NLE</t>
  </si>
  <si>
    <t>Nathan</t>
  </si>
  <si>
    <t>Le</t>
  </si>
  <si>
    <t>Karen</t>
  </si>
  <si>
    <t>Room 5</t>
  </si>
  <si>
    <t xml:space="preserve">Room 2 </t>
  </si>
  <si>
    <r>
      <t>Room 1</t>
    </r>
    <r>
      <rPr>
        <sz val="11"/>
        <color indexed="8"/>
        <rFont val="Calibri"/>
        <family val="2"/>
      </rPr>
      <t xml:space="preserve"> (8.00-4.30 Mon, Tues Wed, Friday)</t>
    </r>
  </si>
  <si>
    <t>BKM</t>
  </si>
  <si>
    <t>Morton</t>
  </si>
  <si>
    <t>Fei</t>
  </si>
  <si>
    <t>Yuan</t>
  </si>
  <si>
    <t>Blake</t>
  </si>
  <si>
    <t>FYU</t>
  </si>
  <si>
    <t xml:space="preserve">Blake </t>
  </si>
  <si>
    <t>Lucas</t>
  </si>
  <si>
    <t>BCL</t>
  </si>
  <si>
    <t>Nguyen</t>
  </si>
  <si>
    <t>Dalena</t>
  </si>
  <si>
    <t>Room 2</t>
  </si>
  <si>
    <t>Nuygen</t>
  </si>
  <si>
    <t>DAL</t>
  </si>
  <si>
    <t>TAY</t>
  </si>
  <si>
    <t xml:space="preserve">Ash </t>
  </si>
  <si>
    <t>Kashyap</t>
  </si>
  <si>
    <t>Ash</t>
  </si>
  <si>
    <t>Nazrate</t>
  </si>
  <si>
    <t>Nagasi</t>
  </si>
  <si>
    <t>NKM</t>
  </si>
  <si>
    <t>Perinatal Care Centre /Fetal Monitoring Room 1</t>
  </si>
  <si>
    <t>NAZ</t>
  </si>
  <si>
    <t>To give away</t>
  </si>
  <si>
    <t>WLY</t>
  </si>
  <si>
    <t>If Needed</t>
  </si>
  <si>
    <t>Truong</t>
  </si>
  <si>
    <t>Vivian</t>
  </si>
  <si>
    <t>Viv</t>
  </si>
  <si>
    <t>VIV</t>
  </si>
  <si>
    <t>MON</t>
  </si>
  <si>
    <t>M onday</t>
  </si>
  <si>
    <t>LSL</t>
  </si>
  <si>
    <t>MCH Rm 4</t>
  </si>
  <si>
    <t>Extra Shifts</t>
  </si>
  <si>
    <t>Aaditya</t>
  </si>
  <si>
    <t>Singh</t>
  </si>
  <si>
    <t>Aadtiya</t>
  </si>
  <si>
    <t>NJO</t>
  </si>
  <si>
    <t xml:space="preserve">Vivian </t>
  </si>
  <si>
    <t>Sree</t>
  </si>
  <si>
    <t>Kenche</t>
  </si>
  <si>
    <t>Kechne</t>
  </si>
  <si>
    <t>SLK</t>
  </si>
  <si>
    <t xml:space="preserve"> SUB</t>
  </si>
  <si>
    <t>Celia</t>
  </si>
  <si>
    <t>Working in X-ray/ NM</t>
  </si>
  <si>
    <t>Working an extra day in Ultrasound</t>
  </si>
  <si>
    <t>AGN</t>
  </si>
  <si>
    <t xml:space="preserve">COR </t>
  </si>
  <si>
    <t>Pakenham Room 3 (8.30-4.30)</t>
  </si>
  <si>
    <t>CLI</t>
  </si>
  <si>
    <t>Apoorva</t>
  </si>
  <si>
    <t>Manjunath</t>
  </si>
  <si>
    <t>Late Shift</t>
  </si>
  <si>
    <t>APO</t>
  </si>
  <si>
    <t xml:space="preserve">William </t>
  </si>
  <si>
    <t>Carson-Crickmore</t>
  </si>
  <si>
    <t>Angela</t>
  </si>
  <si>
    <t>Gunawardena</t>
  </si>
  <si>
    <t>Stephanie</t>
  </si>
  <si>
    <t>DJK</t>
  </si>
  <si>
    <t>William</t>
  </si>
  <si>
    <t>Ruyten</t>
  </si>
  <si>
    <t xml:space="preserve"> Gunawardena</t>
  </si>
  <si>
    <t>SRU</t>
  </si>
  <si>
    <t>Adminstration</t>
  </si>
  <si>
    <t>PCC</t>
  </si>
  <si>
    <t>ALS</t>
  </si>
  <si>
    <t>Akash</t>
  </si>
  <si>
    <t>Shanker</t>
  </si>
  <si>
    <t>Shankar</t>
  </si>
  <si>
    <t>Aarti</t>
  </si>
  <si>
    <t>Sourirajan</t>
  </si>
  <si>
    <t>ASO</t>
  </si>
  <si>
    <t>CHA</t>
  </si>
  <si>
    <t>JEN</t>
  </si>
  <si>
    <t>Joanna</t>
  </si>
  <si>
    <t>Pillai</t>
  </si>
  <si>
    <t xml:space="preserve">Charlotte </t>
  </si>
  <si>
    <t>Harmon</t>
  </si>
  <si>
    <t>Sourirajan </t>
  </si>
  <si>
    <t>JSP</t>
  </si>
  <si>
    <t>Kim</t>
  </si>
  <si>
    <t>ASH</t>
  </si>
  <si>
    <t>Mikaelah</t>
  </si>
  <si>
    <t>Aarthika</t>
  </si>
  <si>
    <t>Surendran</t>
  </si>
  <si>
    <t>Lisa</t>
  </si>
  <si>
    <t>Peng</t>
  </si>
  <si>
    <t xml:space="preserve">Emily </t>
  </si>
  <si>
    <t>Klooger</t>
  </si>
  <si>
    <t>Josie</t>
  </si>
  <si>
    <t>Tran</t>
  </si>
  <si>
    <t>Simone</t>
  </si>
  <si>
    <t>AXS</t>
  </si>
  <si>
    <t>Sachini</t>
  </si>
  <si>
    <t>Hewa Radalage</t>
  </si>
  <si>
    <t>Fri (17:00 -09:00)</t>
  </si>
  <si>
    <t>MMC + On-Call</t>
  </si>
  <si>
    <t>Charlotte</t>
  </si>
  <si>
    <t>Harman</t>
  </si>
  <si>
    <t>VHH</t>
  </si>
  <si>
    <t>0900-1300
(unless specified)</t>
  </si>
  <si>
    <t>EMK</t>
  </si>
  <si>
    <t>Aarthika </t>
  </si>
  <si>
    <t>Moorabbin Rm 2 (8.00-16.30 )</t>
  </si>
  <si>
    <t xml:space="preserve">SSL </t>
  </si>
  <si>
    <t>VHH Rm 2</t>
  </si>
  <si>
    <t>VHH Rm 3</t>
  </si>
  <si>
    <t>VHH Rm 1 (&amp; Duty Person 8.00-16.30)</t>
  </si>
  <si>
    <t xml:space="preserve">Anzelle </t>
  </si>
  <si>
    <t>Triegaardt</t>
  </si>
  <si>
    <t>Anzelle</t>
  </si>
  <si>
    <t>Triegaadt</t>
  </si>
  <si>
    <t xml:space="preserve">Karen </t>
  </si>
  <si>
    <t>KLE</t>
  </si>
  <si>
    <t>FLE PRC</t>
  </si>
  <si>
    <t>DJS TAY</t>
  </si>
  <si>
    <t xml:space="preserve">NLE </t>
  </si>
  <si>
    <t>Not started</t>
  </si>
  <si>
    <t>Fertility</t>
  </si>
  <si>
    <t>ED MMC</t>
  </si>
  <si>
    <t>TOTAL</t>
  </si>
  <si>
    <t>Womens PTC</t>
  </si>
  <si>
    <t>Staffing level</t>
  </si>
  <si>
    <t>Anthika</t>
  </si>
  <si>
    <t>Ramesh</t>
  </si>
  <si>
    <t>ARA</t>
  </si>
  <si>
    <t>Not started of</t>
  </si>
  <si>
    <t>All</t>
  </si>
  <si>
    <t>VHH Only</t>
  </si>
  <si>
    <t xml:space="preserve">APO </t>
  </si>
  <si>
    <t>Closest Site</t>
  </si>
  <si>
    <t>Casey/ Pakenham</t>
  </si>
  <si>
    <t>Clayton / Moorabbin</t>
  </si>
  <si>
    <t>Moorabbin</t>
  </si>
  <si>
    <t>Casey/ Dandenong</t>
  </si>
  <si>
    <t>Pakenham</t>
  </si>
  <si>
    <t>Clayton</t>
  </si>
  <si>
    <t xml:space="preserve">DJS </t>
  </si>
  <si>
    <t>Midwife (Training &amp; Credentialing)</t>
  </si>
  <si>
    <t>Fertility Room 1</t>
  </si>
  <si>
    <t>Fertility Room 2</t>
  </si>
  <si>
    <t>PoCUS</t>
  </si>
  <si>
    <t>Midwifery Training</t>
  </si>
  <si>
    <t>Fertility (am)</t>
  </si>
  <si>
    <t>Fertility (pm)</t>
  </si>
  <si>
    <t>FLE NIC</t>
  </si>
  <si>
    <t>Notes</t>
  </si>
  <si>
    <t>Due back Mid 24</t>
  </si>
  <si>
    <t>Services</t>
  </si>
  <si>
    <t>Annual Leave / ADO</t>
  </si>
  <si>
    <t>No of Sonos</t>
  </si>
  <si>
    <t>Excess EFT (am)</t>
  </si>
  <si>
    <t>Excess EFT (pm)</t>
  </si>
  <si>
    <t>Casey PM Shift</t>
  </si>
  <si>
    <t>Admin (Minimum)</t>
  </si>
  <si>
    <t>Dandenong</t>
  </si>
  <si>
    <t>Casey/Pakenham</t>
  </si>
  <si>
    <t>Clayton/ Dandnong</t>
  </si>
  <si>
    <t>Moorabbin / Clayton</t>
  </si>
  <si>
    <t>MMC/ Moorabbin</t>
  </si>
  <si>
    <t>Moorabbin/ Dandenong</t>
  </si>
  <si>
    <t>Clayton/ Dandenong</t>
  </si>
  <si>
    <t>Moorabbin/ Clayton</t>
  </si>
  <si>
    <t>MMC / Dandenong</t>
  </si>
  <si>
    <t>Mat leave</t>
  </si>
  <si>
    <t>ATR</t>
  </si>
  <si>
    <t>ATR SSL</t>
  </si>
  <si>
    <t>DJS NLE</t>
  </si>
  <si>
    <t>JTN BCL</t>
  </si>
  <si>
    <t xml:space="preserve">FLE </t>
  </si>
  <si>
    <t>TVA</t>
  </si>
  <si>
    <t>Tracy</t>
  </si>
  <si>
    <t>Van As</t>
  </si>
  <si>
    <t>NJO TVA</t>
  </si>
  <si>
    <t xml:space="preserve"> NJO </t>
  </si>
  <si>
    <t>s163548</t>
  </si>
  <si>
    <t>s198619</t>
  </si>
  <si>
    <t>Ankitha</t>
  </si>
  <si>
    <t>s198580.</t>
  </si>
  <si>
    <t>Date</t>
  </si>
  <si>
    <t>Day</t>
  </si>
  <si>
    <t>ASH(am)</t>
  </si>
  <si>
    <t>Cooray</t>
  </si>
  <si>
    <t>Deshamani</t>
  </si>
  <si>
    <t>NIC TVA</t>
  </si>
  <si>
    <t xml:space="preserve">SES </t>
  </si>
  <si>
    <t xml:space="preserve">PRC </t>
  </si>
  <si>
    <t xml:space="preserve"> SRU</t>
  </si>
  <si>
    <t>Afternoon shift</t>
  </si>
  <si>
    <t>Yes</t>
  </si>
  <si>
    <t>No</t>
  </si>
  <si>
    <t>DJS APO</t>
  </si>
  <si>
    <t>KV H (pm)</t>
  </si>
  <si>
    <t>Negasi</t>
  </si>
  <si>
    <t>VHH/ DH</t>
  </si>
  <si>
    <t>JOE</t>
  </si>
  <si>
    <t xml:space="preserve">Josie </t>
  </si>
  <si>
    <t>No cover</t>
  </si>
  <si>
    <t>Junior Trainees</t>
  </si>
  <si>
    <t>ADI</t>
  </si>
  <si>
    <t>SHR</t>
  </si>
  <si>
    <t xml:space="preserve">LYP </t>
  </si>
  <si>
    <t>LYP</t>
  </si>
  <si>
    <t>Casey PM Shift (1300-2100)</t>
  </si>
  <si>
    <t>Late Shift Casey</t>
  </si>
  <si>
    <t>Afternoon Shift</t>
  </si>
  <si>
    <t>WIL</t>
  </si>
  <si>
    <t>Junior trainees</t>
  </si>
  <si>
    <t>Sick leave</t>
  </si>
  <si>
    <t>KVH (am)</t>
  </si>
  <si>
    <t>JAC ALE</t>
  </si>
  <si>
    <t>MIK</t>
  </si>
  <si>
    <t>MIK (am)</t>
  </si>
  <si>
    <t>Vacancy</t>
  </si>
  <si>
    <t>(incudes education and xtra A)</t>
  </si>
  <si>
    <t>PRC TVA</t>
  </si>
  <si>
    <t>LDJ MI K(pm)</t>
  </si>
  <si>
    <t xml:space="preserve"> NIC DJS NEB </t>
  </si>
  <si>
    <t>First</t>
  </si>
  <si>
    <t>GJC COR(am)</t>
  </si>
  <si>
    <t xml:space="preserve">ED Room </t>
  </si>
  <si>
    <t xml:space="preserve">AGN </t>
  </si>
  <si>
    <t>NIC (am)</t>
  </si>
  <si>
    <t xml:space="preserve">ASH </t>
  </si>
  <si>
    <t xml:space="preserve">LMW </t>
  </si>
  <si>
    <t>PC</t>
  </si>
  <si>
    <t xml:space="preserve"> K VH (pm)</t>
  </si>
  <si>
    <t>ADI GJC</t>
  </si>
  <si>
    <t xml:space="preserve">VIV AGN </t>
  </si>
  <si>
    <t xml:space="preserve">ADI </t>
  </si>
  <si>
    <t xml:space="preserve">GAV </t>
  </si>
  <si>
    <t xml:space="preserve">JTN </t>
  </si>
  <si>
    <t xml:space="preserve"> TAY</t>
  </si>
  <si>
    <t>Due back 17 Jun 2024</t>
  </si>
  <si>
    <t xml:space="preserve">  MDO AXS </t>
  </si>
  <si>
    <t>COR DAL</t>
  </si>
  <si>
    <t>Chelsea</t>
  </si>
  <si>
    <t>Mayar</t>
  </si>
  <si>
    <t>Samantha</t>
  </si>
  <si>
    <t>Yew</t>
  </si>
  <si>
    <t xml:space="preserve"> KIM ARA</t>
  </si>
  <si>
    <t xml:space="preserve">  APO </t>
  </si>
  <si>
    <t xml:space="preserve">NAZ </t>
  </si>
  <si>
    <t>Parental leave till 02/25</t>
  </si>
  <si>
    <t xml:space="preserve">  FYU </t>
  </si>
  <si>
    <t>GJC (am) ALE(pm)</t>
  </si>
  <si>
    <t>GJC BCL</t>
  </si>
  <si>
    <t>DEC</t>
  </si>
  <si>
    <t xml:space="preserve"> TVA</t>
  </si>
  <si>
    <t xml:space="preserve">WIL </t>
  </si>
  <si>
    <t>Kingston</t>
  </si>
  <si>
    <t>SAB (am)</t>
  </si>
  <si>
    <t>APO MDO</t>
  </si>
  <si>
    <t>SLE</t>
  </si>
  <si>
    <t>Need</t>
  </si>
  <si>
    <t>AM</t>
  </si>
  <si>
    <t>PM</t>
  </si>
  <si>
    <t>MCH  (am)</t>
  </si>
  <si>
    <t>MCH  (pm)</t>
  </si>
  <si>
    <t>MMC (am)</t>
  </si>
  <si>
    <t>MMC  (pm)</t>
  </si>
  <si>
    <t>Moorabbin  (am)</t>
  </si>
  <si>
    <t xml:space="preserve">VHH </t>
  </si>
  <si>
    <t>Moorabbin  (pm)</t>
  </si>
  <si>
    <t>DH Vascular (am)</t>
  </si>
  <si>
    <t>DH Vascular (pm)</t>
  </si>
  <si>
    <t>Casey (am)</t>
  </si>
  <si>
    <t>Casey (pm)</t>
  </si>
  <si>
    <t>PCC(am)</t>
  </si>
  <si>
    <t>PCC(pm)</t>
  </si>
  <si>
    <t>Services (-PCC)</t>
  </si>
  <si>
    <t>NICU(am)</t>
  </si>
  <si>
    <t>DH Main/ WC (am)</t>
  </si>
  <si>
    <t>DH Main/WC (pm)</t>
  </si>
  <si>
    <t>Em - 3 days: six months</t>
  </si>
  <si>
    <t>FL</t>
  </si>
  <si>
    <t>CL</t>
  </si>
  <si>
    <t>CE's</t>
  </si>
  <si>
    <t>DES</t>
  </si>
  <si>
    <t>KIM LEA</t>
  </si>
  <si>
    <t>DAL NI C(pm) BCL</t>
  </si>
  <si>
    <t>SMH JCW</t>
  </si>
  <si>
    <t>ADI JCW</t>
  </si>
  <si>
    <t>JTN/ KVH</t>
  </si>
  <si>
    <t xml:space="preserve">Desha </t>
  </si>
  <si>
    <t>JCW (9-1300)</t>
  </si>
  <si>
    <t>TAY/KVH</t>
  </si>
  <si>
    <t xml:space="preserve"> BKM</t>
  </si>
  <si>
    <t>AGN AS H (pm)</t>
  </si>
  <si>
    <t>LMW TAY</t>
  </si>
  <si>
    <t>PRC FLE</t>
  </si>
  <si>
    <t xml:space="preserve">SMH </t>
  </si>
  <si>
    <t>A LE (am) GJ C (pm)</t>
  </si>
  <si>
    <t>ALS/ JSP/ MIK</t>
  </si>
  <si>
    <t>MIK/ Dal</t>
  </si>
  <si>
    <t>JSP/ KVH</t>
  </si>
  <si>
    <t xml:space="preserve">ADI  SES  </t>
  </si>
  <si>
    <t>ARA AXS CHA TAY</t>
  </si>
  <si>
    <t>Vascular Service</t>
  </si>
  <si>
    <t>Vascular Service 2</t>
  </si>
  <si>
    <t>Administration/ What's on</t>
  </si>
  <si>
    <t xml:space="preserve"> GJC  </t>
  </si>
  <si>
    <t>CLI BKM</t>
  </si>
  <si>
    <t>DJS NAZ LEA</t>
  </si>
  <si>
    <t xml:space="preserve"> MIK(am)</t>
  </si>
  <si>
    <t>CLI MI K(pm) ARA</t>
  </si>
  <si>
    <t>April</t>
  </si>
  <si>
    <t>NEB (am)</t>
  </si>
  <si>
    <t xml:space="preserve">NJO </t>
  </si>
  <si>
    <t xml:space="preserve"> JCW</t>
  </si>
  <si>
    <t xml:space="preserve">CLI </t>
  </si>
  <si>
    <t xml:space="preserve">   AXS </t>
  </si>
  <si>
    <t xml:space="preserve">LMW  </t>
  </si>
  <si>
    <t>Sandringham</t>
  </si>
  <si>
    <t>NLE CHA</t>
  </si>
  <si>
    <t xml:space="preserve">SAB </t>
  </si>
  <si>
    <t>Change</t>
  </si>
  <si>
    <t>Parental leave</t>
  </si>
  <si>
    <t>Commences PL May 13th 2024</t>
  </si>
  <si>
    <t xml:space="preserve">KIM </t>
  </si>
  <si>
    <t>Vascular</t>
  </si>
  <si>
    <t>MSK/ vascular</t>
  </si>
  <si>
    <t>MIT visitor (ILO)</t>
  </si>
  <si>
    <t>PRC GJC</t>
  </si>
  <si>
    <t>LMW VIV SLK</t>
  </si>
  <si>
    <t xml:space="preserve">KVH (am) MIK WIL </t>
  </si>
  <si>
    <t>___ IL O(pm)</t>
  </si>
  <si>
    <t>MCH AXS</t>
  </si>
  <si>
    <t xml:space="preserve">JTW  </t>
  </si>
  <si>
    <t>SAB DAL</t>
  </si>
  <si>
    <t>KV H (am)</t>
  </si>
  <si>
    <t xml:space="preserve">DAL </t>
  </si>
  <si>
    <t>FLE COGU (pm)</t>
  </si>
  <si>
    <t>ALE (9-1300)</t>
  </si>
  <si>
    <t>NICU</t>
  </si>
  <si>
    <t>(ED all day)</t>
  </si>
  <si>
    <t xml:space="preserve">BCL </t>
  </si>
  <si>
    <t xml:space="preserve"> KIM</t>
  </si>
  <si>
    <t xml:space="preserve">FLE PRC   </t>
  </si>
  <si>
    <t xml:space="preserve"> (930am)</t>
  </si>
  <si>
    <t>JFL LYP JOE, DES, EMK SLE SHR</t>
  </si>
  <si>
    <t xml:space="preserve">ALS </t>
  </si>
  <si>
    <t xml:space="preserve"> BKM CHA</t>
  </si>
  <si>
    <t xml:space="preserve">LDJ JFL JTN LMW  </t>
  </si>
  <si>
    <t>SUB</t>
  </si>
  <si>
    <t>S UB</t>
  </si>
  <si>
    <t>SLK MDO</t>
  </si>
  <si>
    <t>ILO /CHA</t>
  </si>
  <si>
    <t>covered with call</t>
  </si>
  <si>
    <t>ALS/ APO (9-1)</t>
  </si>
  <si>
    <t>Clayton / Dandenong</t>
  </si>
  <si>
    <t>WIL BKM (9-1)</t>
  </si>
  <si>
    <t>MON KVH</t>
  </si>
  <si>
    <t>DAL AL E (am)</t>
  </si>
  <si>
    <t>WH Seminar</t>
  </si>
  <si>
    <t>May</t>
  </si>
  <si>
    <t>NIC BKM GIN LEA  GAV</t>
  </si>
  <si>
    <t xml:space="preserve"> BKM JFL GAV</t>
  </si>
  <si>
    <t>SAB BKM JFL GAV DES (pm)</t>
  </si>
  <si>
    <t>DE S(am)</t>
  </si>
  <si>
    <t>MIK /ALS</t>
  </si>
  <si>
    <t>-</t>
  </si>
  <si>
    <t>PRC COR</t>
  </si>
  <si>
    <r>
      <t xml:space="preserve">PRC LEA </t>
    </r>
    <r>
      <rPr>
        <sz val="9"/>
        <color rgb="FF000000"/>
        <rFont val="Calibri (Body)"/>
      </rPr>
      <t>(TIL+ADO)</t>
    </r>
    <r>
      <rPr>
        <sz val="11"/>
        <color indexed="8"/>
        <rFont val="Calibri"/>
        <family val="2"/>
        <scheme val="minor"/>
      </rPr>
      <t xml:space="preserve"> WIL</t>
    </r>
  </si>
  <si>
    <t>Starts Jun 24 2024</t>
  </si>
  <si>
    <t xml:space="preserve">SLK </t>
  </si>
  <si>
    <t>MCH AXS JAC SLK</t>
  </si>
  <si>
    <t>LDJ MIK</t>
  </si>
  <si>
    <t>JFL MIK</t>
  </si>
  <si>
    <t>Monday x-ray day</t>
  </si>
  <si>
    <t>LDJ MCH ASH</t>
  </si>
  <si>
    <t>DAL (am)</t>
  </si>
  <si>
    <t>COR ASH</t>
  </si>
  <si>
    <t>KVH NICU (9-1)</t>
  </si>
  <si>
    <t>DES BKM EMK</t>
  </si>
  <si>
    <t>AGN(am) DA L(pm)</t>
  </si>
  <si>
    <t>NIC AG N(pm)</t>
  </si>
  <si>
    <t>JOE CLI</t>
  </si>
  <si>
    <t>JK (rad reg) AM</t>
  </si>
  <si>
    <t>DES JK (rad reg) PM</t>
  </si>
  <si>
    <t>JK (rad reg)</t>
  </si>
  <si>
    <t>ED (rad reg) AM</t>
  </si>
  <si>
    <t xml:space="preserve">NA (rad reg) </t>
  </si>
  <si>
    <t>ED (rad reg)</t>
  </si>
  <si>
    <t>NR (rad reg)</t>
  </si>
  <si>
    <t>Nihal Raju</t>
  </si>
  <si>
    <t>Edmond Lu</t>
  </si>
  <si>
    <t>Tianchi Ren</t>
  </si>
  <si>
    <t>Nandhini Ravintharan</t>
  </si>
  <si>
    <t>Jad Kesserwani</t>
  </si>
  <si>
    <t>DAL  SSL COR</t>
  </si>
  <si>
    <t>ESP JTW</t>
  </si>
  <si>
    <t>TAY (8.30)</t>
  </si>
  <si>
    <t xml:space="preserve">ESP SES </t>
  </si>
  <si>
    <t>CO R to scan 8.00am in the VL</t>
  </si>
  <si>
    <t>DAL MDO CHA ASH</t>
  </si>
  <si>
    <t>ARA MCH GAV VIV</t>
  </si>
  <si>
    <r>
      <t xml:space="preserve">ILO </t>
    </r>
    <r>
      <rPr>
        <sz val="9"/>
        <color theme="3" tint="9.9978637043366805E-2"/>
        <rFont val="Calibri (Body)"/>
      </rPr>
      <t>(9.30)</t>
    </r>
    <r>
      <rPr>
        <sz val="11"/>
        <color theme="3" tint="9.9978637043366805E-2"/>
        <rFont val="Calibri"/>
        <family val="2"/>
        <scheme val="minor"/>
      </rPr>
      <t xml:space="preserve"> </t>
    </r>
  </si>
  <si>
    <t>GJ C(am) N EB (pm) BKM</t>
  </si>
  <si>
    <t xml:space="preserve"> DJS</t>
  </si>
  <si>
    <t>ALE (am) GJC(pm)</t>
  </si>
  <si>
    <t>PRC AL E(pm)</t>
  </si>
  <si>
    <t>PDS- P RC to do</t>
  </si>
  <si>
    <t>JSP (8-9)</t>
  </si>
  <si>
    <t xml:space="preserve">NAZ  </t>
  </si>
  <si>
    <t>LDJ (am)</t>
  </si>
  <si>
    <t xml:space="preserve"> JTN </t>
  </si>
  <si>
    <t>JK (rad reg) PM</t>
  </si>
  <si>
    <t>JS P (9-16.30)</t>
  </si>
  <si>
    <t>BCL ATR</t>
  </si>
  <si>
    <t>JSP GJC</t>
  </si>
  <si>
    <t>ADI NIC</t>
  </si>
  <si>
    <t>5th Year med student PM</t>
  </si>
  <si>
    <t>VI V (8am)</t>
  </si>
  <si>
    <t>WIL SAB BKM JFL SRU  NJO EMK</t>
  </si>
  <si>
    <t xml:space="preserve">WIL BKM NLE SHO NJO </t>
  </si>
  <si>
    <t>WIL BCL BKM COR MDO ARA ADI</t>
  </si>
  <si>
    <t xml:space="preserve">SES  </t>
  </si>
  <si>
    <t xml:space="preserve">DAL NI C(pm) </t>
  </si>
  <si>
    <r>
      <t>SLK</t>
    </r>
    <r>
      <rPr>
        <sz val="9"/>
        <rFont val="Calibri (Body)"/>
      </rPr>
      <t>(after first FDU patient)</t>
    </r>
  </si>
  <si>
    <r>
      <t xml:space="preserve">ILO </t>
    </r>
    <r>
      <rPr>
        <sz val="8"/>
        <rFont val="Calibri (Body)"/>
      </rPr>
      <t xml:space="preserve">(after 9.30) </t>
    </r>
    <r>
      <rPr>
        <sz val="11"/>
        <rFont val="Calibri"/>
        <family val="2"/>
        <scheme val="minor"/>
      </rPr>
      <t>COGU (pm)</t>
    </r>
  </si>
  <si>
    <t>LMW (8am)</t>
  </si>
  <si>
    <t>ALS LYP SHO</t>
  </si>
  <si>
    <t>___    (pm)</t>
  </si>
  <si>
    <t>___  (pm)</t>
  </si>
  <si>
    <t>___ SAB(pm)</t>
  </si>
  <si>
    <t xml:space="preserve">MIK WIL </t>
  </si>
  <si>
    <t>KVH (am) NLE (pm)</t>
  </si>
  <si>
    <t>S AB (am)</t>
  </si>
  <si>
    <t>N LE (am) KV H (pm)</t>
  </si>
  <si>
    <t xml:space="preserve">  APO ADI </t>
  </si>
  <si>
    <t xml:space="preserve">DJS NAZ </t>
  </si>
  <si>
    <t>MDO LEA</t>
  </si>
  <si>
    <t xml:space="preserve">Sita's last day </t>
  </si>
  <si>
    <t>MCH(am) AS H (pm)</t>
  </si>
  <si>
    <t>BCL MCH</t>
  </si>
  <si>
    <t>WIL (830)</t>
  </si>
  <si>
    <t>ARA (am) LD J (pm)</t>
  </si>
  <si>
    <t>AR A(pm)</t>
  </si>
  <si>
    <t xml:space="preserve"> VIV</t>
  </si>
  <si>
    <t>ADI JFL BCL MDO</t>
  </si>
  <si>
    <t xml:space="preserve">BCL JAC </t>
  </si>
  <si>
    <t>NIC (pm)</t>
  </si>
  <si>
    <t>JSP ALS</t>
  </si>
  <si>
    <t>SHO NI C (am)</t>
  </si>
  <si>
    <t>KLE MI K(pm)</t>
  </si>
  <si>
    <t>EMK SHR JOE LYP SLE DES</t>
  </si>
  <si>
    <t>Obstetrics Workshop</t>
  </si>
  <si>
    <t>SES LE (pm)</t>
  </si>
  <si>
    <t>(SAB til 1330)</t>
  </si>
  <si>
    <t>VIV (pm) ALE (pm)</t>
  </si>
  <si>
    <t xml:space="preserve">SA B (AM)  EMK (8.30) </t>
  </si>
  <si>
    <t>E- visit</t>
  </si>
  <si>
    <t>CHA (8.00)</t>
  </si>
  <si>
    <t>TAY(am) NI C(pm)  BCL (9-1)</t>
  </si>
  <si>
    <t>BC L(pm) TA Y (after 3) MCH NAZ SLK</t>
  </si>
  <si>
    <t>BKM GAV  LMW</t>
  </si>
  <si>
    <t xml:space="preserve"> NIC  </t>
  </si>
  <si>
    <t>JSP  LD J (pm)</t>
  </si>
  <si>
    <t xml:space="preserve"> VIV </t>
  </si>
  <si>
    <t>COR (am)</t>
  </si>
  <si>
    <t>LMW CCG</t>
  </si>
  <si>
    <t>ALE (am)</t>
  </si>
  <si>
    <t xml:space="preserve"> LDJ</t>
  </si>
  <si>
    <t>SLK (am) pm to be determined</t>
  </si>
  <si>
    <t>DAL COR</t>
  </si>
  <si>
    <t>SLK DJS WIL</t>
  </si>
  <si>
    <t>__ SES (pm)</t>
  </si>
  <si>
    <t>DES JAC</t>
  </si>
  <si>
    <t xml:space="preserve"> AGN MI K(pm) </t>
  </si>
  <si>
    <t>WIL JSP</t>
  </si>
  <si>
    <t>APO (8.30)</t>
  </si>
  <si>
    <t>4 hours MMC</t>
  </si>
  <si>
    <t>4 hours Casey</t>
  </si>
  <si>
    <t>CO</t>
  </si>
  <si>
    <t>Canon demo</t>
  </si>
  <si>
    <t>JA C (am) C OR(pm)</t>
  </si>
  <si>
    <t>SE S(am) JAC (pm)</t>
  </si>
  <si>
    <t>JA C</t>
  </si>
  <si>
    <t xml:space="preserve">BC L(am) NI C(pm) </t>
  </si>
  <si>
    <t>FL E(am) PRC</t>
  </si>
  <si>
    <t>PRC(am GJC (am) ALE (am)</t>
  </si>
  <si>
    <t>FLE (pm) SES JC W(till 1030) BCL(pm) ESP</t>
  </si>
  <si>
    <t xml:space="preserve"> BC L(am) WIL (pm) </t>
  </si>
  <si>
    <t>VIV APO (till 4.30)</t>
  </si>
  <si>
    <t>AP O (till 0900)</t>
  </si>
  <si>
    <t>GJC (am) CO R(pm)</t>
  </si>
  <si>
    <t>GJ C (pm)</t>
  </si>
  <si>
    <t>ALE  JAC MDO</t>
  </si>
  <si>
    <t>SHO AGN (after 8.30)</t>
  </si>
  <si>
    <t>NEB (8.30)</t>
  </si>
  <si>
    <t>AG N -8.00am pt then to VL</t>
  </si>
  <si>
    <t xml:space="preserve">JCW (after 1030am) </t>
  </si>
  <si>
    <t>COR(am)</t>
  </si>
  <si>
    <t xml:space="preserve">WI L(am) KVH (pm) </t>
  </si>
  <si>
    <t>SLK (am) COGU (pm)</t>
  </si>
  <si>
    <t>reg ALE (pm)</t>
  </si>
  <si>
    <t>ADI CHA</t>
  </si>
  <si>
    <t>reg</t>
  </si>
  <si>
    <t>CC G</t>
  </si>
  <si>
    <t>BCL(pm) AXS</t>
  </si>
  <si>
    <t>ARA(am)</t>
  </si>
  <si>
    <t xml:space="preserve">ARA </t>
  </si>
  <si>
    <t>CLI NAZ</t>
  </si>
  <si>
    <t>ALS PRC</t>
  </si>
  <si>
    <t>NLE JFL NEB</t>
  </si>
  <si>
    <t xml:space="preserve">ADI BCL MDO </t>
  </si>
  <si>
    <t>ALE JFL</t>
  </si>
  <si>
    <t>ALE (am) DAL</t>
  </si>
  <si>
    <t>C CG</t>
  </si>
  <si>
    <t xml:space="preserve">LDJ  JTN LMW  </t>
  </si>
  <si>
    <t xml:space="preserve"> NIC DJS</t>
  </si>
  <si>
    <t>EM K SH R JO E LY P S LE D ES</t>
  </si>
  <si>
    <t>DAL NI C(pm)</t>
  </si>
  <si>
    <t xml:space="preserve">GJC </t>
  </si>
  <si>
    <t xml:space="preserve"> BCL  SAB</t>
  </si>
  <si>
    <t>APO(am) FLE (pm)</t>
  </si>
  <si>
    <t xml:space="preserve">LDJ </t>
  </si>
  <si>
    <t>ASH(am) MC H (pm)</t>
  </si>
  <si>
    <t>JA C (pm)</t>
  </si>
  <si>
    <t>LMW(am)</t>
  </si>
  <si>
    <t>JAC(am) LM W(pm)</t>
  </si>
  <si>
    <t>PRC (am) A RA (pm)</t>
  </si>
  <si>
    <t>DAL ALE (all day)</t>
  </si>
  <si>
    <t>GJC (am)</t>
  </si>
  <si>
    <t>SES JAC</t>
  </si>
  <si>
    <t>MCH AXS SLK</t>
  </si>
  <si>
    <t>DJS NLE JAC</t>
  </si>
  <si>
    <t xml:space="preserve">JTN LMW  </t>
  </si>
  <si>
    <t xml:space="preserve">LDJ  </t>
  </si>
  <si>
    <t>NAZ AP O (pm)</t>
  </si>
  <si>
    <t xml:space="preserve">  APO ADI(am)</t>
  </si>
  <si>
    <t>DAL CO R (pm)</t>
  </si>
  <si>
    <t>COR(am) PRC (pm)</t>
  </si>
  <si>
    <t>P RC (am)</t>
  </si>
  <si>
    <t>FLE ALS</t>
  </si>
  <si>
    <t>AD I (7am call - Home before lunch)</t>
  </si>
  <si>
    <t>AGN(am) AS H (pm)</t>
  </si>
  <si>
    <t>DAL A GN(pm)</t>
  </si>
  <si>
    <t>ASH (pm)</t>
  </si>
  <si>
    <t>TAY (til 1530 + ADO)</t>
  </si>
  <si>
    <t xml:space="preserve">SHO </t>
  </si>
  <si>
    <t>JAC Accreditation</t>
  </si>
  <si>
    <t>KIM (830)</t>
  </si>
  <si>
    <t>COR(am) K VH (pm)</t>
  </si>
  <si>
    <t>reg PRC (pm)</t>
  </si>
  <si>
    <t>AGN (1630 finish)</t>
  </si>
  <si>
    <r>
      <t>LMW</t>
    </r>
    <r>
      <rPr>
        <sz val="9"/>
        <rFont val="Calibri (Body)"/>
      </rPr>
      <t xml:space="preserve"> (1530 finish)</t>
    </r>
  </si>
  <si>
    <t>WIL BCL ADI JSP MDO FLE</t>
  </si>
  <si>
    <t xml:space="preserve"> NLE JCW</t>
  </si>
  <si>
    <t>FLE (pm)</t>
  </si>
  <si>
    <t xml:space="preserve">FL E(am) PR C(pm)  </t>
  </si>
  <si>
    <t>GAV SSL</t>
  </si>
  <si>
    <t xml:space="preserve">A SH (am) NI C(pm) </t>
  </si>
  <si>
    <t>Jing's last day</t>
  </si>
  <si>
    <t>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</si>
</sst>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0.0"/>
    <numFmt numFmtId="166" formatCode="0;[Red]0"/>
  </numFmts>
  <fonts count="9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-webkit-standard"/>
    </font>
    <font>
      <sz val="9"/>
      <name val="Calibri"/>
      <family val="2"/>
      <scheme val="minor"/>
    </font>
    <font>
      <sz val="10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996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2"/>
      <color rgb="FF1B364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sz val="8"/>
      <name val="Calibri (Body)"/>
    </font>
    <font>
      <sz val="10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sz val="8"/>
      <color rgb="FF9C0006"/>
      <name val="Calibri"/>
      <family val="2"/>
      <scheme val="minor"/>
    </font>
    <font>
      <sz val="11"/>
      <color theme="3" tint="9.9978637043366805E-2"/>
      <name val="Calibri"/>
      <family val="2"/>
      <scheme val="minor"/>
    </font>
    <font>
      <sz val="9"/>
      <color theme="3" tint="9.9978637043366805E-2"/>
      <name val="Calibri (Body)"/>
    </font>
    <font>
      <sz val="11"/>
      <color theme="1"/>
      <name val="Arial"/>
      <family val="2"/>
    </font>
    <font>
      <sz val="12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0"/>
      <color theme="0" tint="-0.14999847407452621"/>
      <name val="Arial"/>
      <family val="2"/>
    </font>
    <font>
      <sz val="8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color rgb="FF006100"/>
      <name val="Calibri"/>
      <family val="2"/>
      <scheme val="minor"/>
    </font>
    <font>
      <sz val="9"/>
      <color rgb="FF000000"/>
      <name val="Calibri (Body)"/>
    </font>
    <font>
      <sz val="9"/>
      <name val="Calibri (Body)"/>
    </font>
    <font>
      <sz val="11"/>
      <color rgb="FF666666"/>
      <name val="Arial"/>
      <family val="2"/>
    </font>
    <font>
      <sz val="9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B8CCE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E6E7F8"/>
        <bgColor indexed="64"/>
      </patternFill>
    </fill>
    <fill>
      <patternFill patternType="solid">
        <fgColor rgb="FFF7E0DE"/>
        <bgColor indexed="64"/>
      </patternFill>
    </fill>
    <fill>
      <patternFill patternType="solid">
        <fgColor rgb="FFE6EB9A"/>
        <bgColor indexed="64"/>
      </patternFill>
    </fill>
    <fill>
      <patternFill patternType="solid">
        <fgColor rgb="FFF7E0DE"/>
        <bgColor rgb="FF000000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5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5" fillId="2" borderId="0" applyNumberFormat="0" applyBorder="0" applyAlignment="0" applyProtection="0"/>
  </cellStyleXfs>
  <cellXfs count="308">
    <xf numFmtId="0" fontId="0" fillId="0" borderId="0" xfId="0"/>
    <xf numFmtId="0" fontId="20" fillId="0" borderId="0" xfId="1"/>
    <xf numFmtId="0" fontId="20" fillId="0" borderId="0" xfId="1" applyAlignment="1">
      <alignment horizontal="center"/>
    </xf>
    <xf numFmtId="0" fontId="23" fillId="5" borderId="0" xfId="1" applyFont="1" applyFill="1" applyAlignment="1">
      <alignment horizontal="center"/>
    </xf>
    <xf numFmtId="0" fontId="27" fillId="0" borderId="0" xfId="1" applyFont="1" applyAlignment="1">
      <alignment horizontal="left"/>
    </xf>
    <xf numFmtId="0" fontId="20" fillId="0" borderId="0" xfId="11"/>
    <xf numFmtId="0" fontId="30" fillId="0" borderId="0" xfId="1" applyFont="1"/>
    <xf numFmtId="0" fontId="30" fillId="0" borderId="0" xfId="1" applyFont="1" applyAlignment="1">
      <alignment horizontal="center"/>
    </xf>
    <xf numFmtId="0" fontId="30" fillId="0" borderId="4" xfId="1" applyFont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32" fillId="0" borderId="4" xfId="1" applyFont="1" applyBorder="1" applyAlignment="1">
      <alignment horizontal="center"/>
    </xf>
    <xf numFmtId="0" fontId="30" fillId="6" borderId="4" xfId="1" applyFont="1" applyFill="1" applyBorder="1" applyAlignment="1">
      <alignment horizontal="center"/>
    </xf>
    <xf numFmtId="0" fontId="33" fillId="6" borderId="5" xfId="1" applyFont="1" applyFill="1" applyBorder="1" applyAlignment="1">
      <alignment horizontal="center"/>
    </xf>
    <xf numFmtId="0" fontId="34" fillId="0" borderId="4" xfId="1" applyFont="1" applyBorder="1" applyAlignment="1">
      <alignment horizontal="center"/>
    </xf>
    <xf numFmtId="0" fontId="35" fillId="0" borderId="4" xfId="1" applyFont="1" applyBorder="1" applyAlignment="1">
      <alignment horizontal="center"/>
    </xf>
    <xf numFmtId="0" fontId="36" fillId="0" borderId="6" xfId="1" applyFont="1" applyBorder="1" applyAlignment="1">
      <alignment horizontal="center"/>
    </xf>
    <xf numFmtId="0" fontId="37" fillId="0" borderId="4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6" borderId="4" xfId="1" applyFont="1" applyFill="1" applyBorder="1" applyAlignment="1">
      <alignment horizontal="center"/>
    </xf>
    <xf numFmtId="0" fontId="30" fillId="8" borderId="4" xfId="1" applyFont="1" applyFill="1" applyBorder="1" applyAlignment="1">
      <alignment horizontal="center"/>
    </xf>
    <xf numFmtId="0" fontId="37" fillId="8" borderId="4" xfId="1" applyFont="1" applyFill="1" applyBorder="1" applyAlignment="1">
      <alignment horizontal="center"/>
    </xf>
    <xf numFmtId="0" fontId="30" fillId="9" borderId="4" xfId="17" applyFont="1" applyFill="1" applyBorder="1" applyAlignment="1">
      <alignment horizontal="center"/>
    </xf>
    <xf numFmtId="0" fontId="30" fillId="9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 vertical="center" wrapText="1"/>
    </xf>
    <xf numFmtId="0" fontId="30" fillId="10" borderId="4" xfId="17" applyFont="1" applyFill="1" applyBorder="1" applyAlignment="1">
      <alignment horizontal="center"/>
    </xf>
    <xf numFmtId="0" fontId="30" fillId="7" borderId="4" xfId="1" applyFont="1" applyFill="1" applyBorder="1" applyAlignment="1">
      <alignment horizontal="center"/>
    </xf>
    <xf numFmtId="0" fontId="37" fillId="7" borderId="7" xfId="1" applyFont="1" applyFill="1" applyBorder="1" applyAlignment="1">
      <alignment horizontal="center"/>
    </xf>
    <xf numFmtId="0" fontId="30" fillId="0" borderId="4" xfId="17" applyFont="1" applyFill="1" applyBorder="1" applyAlignment="1">
      <alignment horizontal="center"/>
    </xf>
    <xf numFmtId="0" fontId="37" fillId="0" borderId="4" xfId="1" applyFont="1" applyBorder="1" applyAlignment="1">
      <alignment horizontal="center"/>
    </xf>
    <xf numFmtId="0" fontId="39" fillId="0" borderId="4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35" fillId="11" borderId="4" xfId="1" applyFont="1" applyFill="1" applyBorder="1" applyAlignment="1">
      <alignment horizontal="center"/>
    </xf>
    <xf numFmtId="0" fontId="37" fillId="11" borderId="4" xfId="1" applyFont="1" applyFill="1" applyBorder="1" applyAlignment="1">
      <alignment horizontal="center"/>
    </xf>
    <xf numFmtId="0" fontId="37" fillId="0" borderId="4" xfId="1" applyFont="1" applyBorder="1" applyAlignment="1">
      <alignment horizontal="center" vertical="center"/>
    </xf>
    <xf numFmtId="0" fontId="30" fillId="0" borderId="4" xfId="17" applyFont="1" applyFill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37" fillId="9" borderId="4" xfId="1" applyFont="1" applyFill="1" applyBorder="1" applyAlignment="1">
      <alignment horizontal="center"/>
    </xf>
    <xf numFmtId="0" fontId="30" fillId="10" borderId="4" xfId="1" applyFont="1" applyFill="1" applyBorder="1" applyAlignment="1">
      <alignment horizontal="center"/>
    </xf>
    <xf numFmtId="0" fontId="30" fillId="10" borderId="4" xfId="1" applyFont="1" applyFill="1" applyBorder="1" applyAlignment="1">
      <alignment horizontal="center" vertical="center"/>
    </xf>
    <xf numFmtId="0" fontId="19" fillId="9" borderId="4" xfId="1" applyFont="1" applyFill="1" applyBorder="1" applyAlignment="1">
      <alignment horizontal="center"/>
    </xf>
    <xf numFmtId="0" fontId="37" fillId="6" borderId="5" xfId="1" applyFont="1" applyFill="1" applyBorder="1" applyAlignment="1">
      <alignment horizontal="center"/>
    </xf>
    <xf numFmtId="0" fontId="40" fillId="12" borderId="4" xfId="1" applyFont="1" applyFill="1" applyBorder="1" applyAlignment="1">
      <alignment horizontal="center"/>
    </xf>
    <xf numFmtId="0" fontId="31" fillId="9" borderId="4" xfId="1" applyFont="1" applyFill="1" applyBorder="1" applyAlignment="1">
      <alignment horizontal="center"/>
    </xf>
    <xf numFmtId="0" fontId="30" fillId="0" borderId="0" xfId="1" applyFont="1" applyAlignment="1">
      <alignment horizontal="left"/>
    </xf>
    <xf numFmtId="0" fontId="31" fillId="0" borderId="0" xfId="1" applyFont="1" applyAlignment="1">
      <alignment horizontal="center"/>
    </xf>
    <xf numFmtId="0" fontId="39" fillId="0" borderId="4" xfId="1" applyFont="1" applyBorder="1"/>
    <xf numFmtId="0" fontId="44" fillId="0" borderId="0" xfId="1" applyFont="1" applyAlignment="1">
      <alignment horizontal="left" vertical="center" wrapText="1"/>
    </xf>
    <xf numFmtId="0" fontId="30" fillId="6" borderId="4" xfId="1" applyFont="1" applyFill="1" applyBorder="1" applyAlignment="1">
      <alignment horizontal="center" vertical="center"/>
    </xf>
    <xf numFmtId="0" fontId="30" fillId="13" borderId="4" xfId="1" applyFont="1" applyFill="1" applyBorder="1"/>
    <xf numFmtId="0" fontId="29" fillId="2" borderId="4" xfId="17" applyBorder="1"/>
    <xf numFmtId="0" fontId="31" fillId="7" borderId="3" xfId="1" applyFont="1" applyFill="1" applyBorder="1" applyAlignment="1">
      <alignment horizontal="center" vertical="center" wrapText="1"/>
    </xf>
    <xf numFmtId="0" fontId="31" fillId="7" borderId="2" xfId="1" applyFont="1" applyFill="1" applyBorder="1" applyAlignment="1">
      <alignment horizontal="center" vertical="center" wrapText="1"/>
    </xf>
    <xf numFmtId="0" fontId="47" fillId="0" borderId="6" xfId="1" applyFont="1" applyBorder="1" applyAlignment="1">
      <alignment horizontal="center"/>
    </xf>
    <xf numFmtId="0" fontId="30" fillId="9" borderId="4" xfId="17" applyFont="1" applyFill="1" applyBorder="1" applyAlignment="1">
      <alignment horizontal="center" vertical="center"/>
    </xf>
    <xf numFmtId="164" fontId="20" fillId="0" borderId="0" xfId="1" applyNumberFormat="1" applyAlignment="1">
      <alignment horizontal="center"/>
    </xf>
    <xf numFmtId="0" fontId="42" fillId="0" borderId="0" xfId="1" applyFont="1" applyAlignment="1">
      <alignment horizontal="left" vertical="center"/>
    </xf>
    <xf numFmtId="0" fontId="42" fillId="5" borderId="0" xfId="1" applyFont="1" applyFill="1" applyAlignment="1">
      <alignment horizontal="left" vertical="center"/>
    </xf>
    <xf numFmtId="0" fontId="43" fillId="0" borderId="0" xfId="0" applyFont="1" applyAlignment="1">
      <alignment horizontal="center"/>
    </xf>
    <xf numFmtId="0" fontId="24" fillId="0" borderId="0" xfId="1" applyFont="1"/>
    <xf numFmtId="0" fontId="18" fillId="10" borderId="4" xfId="17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/>
    </xf>
    <xf numFmtId="0" fontId="37" fillId="0" borderId="7" xfId="1" applyFont="1" applyBorder="1" applyAlignment="1">
      <alignment horizontal="center"/>
    </xf>
    <xf numFmtId="0" fontId="30" fillId="0" borderId="7" xfId="1" applyFont="1" applyBorder="1" applyAlignment="1">
      <alignment horizontal="center" vertical="center"/>
    </xf>
    <xf numFmtId="0" fontId="30" fillId="9" borderId="7" xfId="17" applyFont="1" applyFill="1" applyBorder="1" applyAlignment="1">
      <alignment horizontal="center"/>
    </xf>
    <xf numFmtId="0" fontId="30" fillId="0" borderId="7" xfId="1" applyFont="1" applyBorder="1" applyAlignment="1">
      <alignment horizontal="center"/>
    </xf>
    <xf numFmtId="0" fontId="37" fillId="0" borderId="0" xfId="1" applyFont="1" applyAlignment="1">
      <alignment horizontal="center"/>
    </xf>
    <xf numFmtId="0" fontId="43" fillId="6" borderId="4" xfId="1" applyFont="1" applyFill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43" fillId="0" borderId="0" xfId="0" applyFont="1"/>
    <xf numFmtId="0" fontId="51" fillId="0" borderId="0" xfId="0" applyFont="1"/>
    <xf numFmtId="0" fontId="52" fillId="0" borderId="0" xfId="0" applyFont="1"/>
    <xf numFmtId="0" fontId="20" fillId="0" borderId="0" xfId="0" applyFont="1"/>
    <xf numFmtId="0" fontId="24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left"/>
    </xf>
    <xf numFmtId="0" fontId="48" fillId="0" borderId="6" xfId="0" applyFont="1" applyBorder="1" applyAlignment="1">
      <alignment horizontal="left"/>
    </xf>
    <xf numFmtId="0" fontId="48" fillId="0" borderId="6" xfId="0" applyFont="1" applyBorder="1" applyAlignment="1">
      <alignment horizontal="center"/>
    </xf>
    <xf numFmtId="0" fontId="24" fillId="14" borderId="5" xfId="0" applyFont="1" applyFill="1" applyBorder="1" applyAlignment="1">
      <alignment horizontal="center"/>
    </xf>
    <xf numFmtId="0" fontId="24" fillId="14" borderId="9" xfId="0" applyFont="1" applyFill="1" applyBorder="1" applyAlignment="1">
      <alignment horizontal="center"/>
    </xf>
    <xf numFmtId="0" fontId="24" fillId="14" borderId="10" xfId="0" applyFont="1" applyFill="1" applyBorder="1" applyAlignment="1">
      <alignment horizontal="center"/>
    </xf>
    <xf numFmtId="0" fontId="53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/>
    </xf>
    <xf numFmtId="0" fontId="24" fillId="12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4" fillId="14" borderId="4" xfId="0" applyFont="1" applyFill="1" applyBorder="1" applyAlignment="1">
      <alignment horizontal="center"/>
    </xf>
    <xf numFmtId="0" fontId="24" fillId="14" borderId="6" xfId="0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49" fontId="48" fillId="0" borderId="10" xfId="0" applyNumberFormat="1" applyFont="1" applyBorder="1" applyAlignment="1">
      <alignment horizontal="left"/>
    </xf>
    <xf numFmtId="1" fontId="24" fillId="0" borderId="10" xfId="0" applyNumberFormat="1" applyFont="1" applyBorder="1" applyAlignment="1">
      <alignment horizontal="center"/>
    </xf>
    <xf numFmtId="0" fontId="48" fillId="0" borderId="10" xfId="0" applyFont="1" applyBorder="1" applyAlignment="1">
      <alignment horizontal="left"/>
    </xf>
    <xf numFmtId="0" fontId="58" fillId="14" borderId="5" xfId="0" applyFont="1" applyFill="1" applyBorder="1" applyAlignment="1">
      <alignment horizontal="center"/>
    </xf>
    <xf numFmtId="0" fontId="58" fillId="14" borderId="10" xfId="0" applyFont="1" applyFill="1" applyBorder="1" applyAlignment="1">
      <alignment horizontal="left"/>
    </xf>
    <xf numFmtId="1" fontId="58" fillId="14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left"/>
    </xf>
    <xf numFmtId="0" fontId="49" fillId="0" borderId="0" xfId="0" applyFont="1" applyAlignment="1">
      <alignment horizontal="center"/>
    </xf>
    <xf numFmtId="165" fontId="59" fillId="0" borderId="0" xfId="0" applyNumberFormat="1" applyFont="1" applyAlignment="1">
      <alignment horizontal="center"/>
    </xf>
    <xf numFmtId="165" fontId="60" fillId="0" borderId="0" xfId="0" applyNumberFormat="1" applyFont="1" applyAlignment="1">
      <alignment horizontal="center"/>
    </xf>
    <xf numFmtId="0" fontId="17" fillId="9" borderId="4" xfId="1" applyFont="1" applyFill="1" applyBorder="1" applyAlignment="1">
      <alignment horizontal="center"/>
    </xf>
    <xf numFmtId="0" fontId="17" fillId="10" borderId="4" xfId="17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/>
    </xf>
    <xf numFmtId="0" fontId="61" fillId="0" borderId="0" xfId="0" applyFont="1"/>
    <xf numFmtId="0" fontId="26" fillId="0" borderId="6" xfId="0" applyFont="1" applyBorder="1" applyAlignment="1">
      <alignment horizontal="left"/>
    </xf>
    <xf numFmtId="0" fontId="62" fillId="14" borderId="5" xfId="0" applyFont="1" applyFill="1" applyBorder="1" applyAlignment="1">
      <alignment horizontal="center"/>
    </xf>
    <xf numFmtId="0" fontId="62" fillId="14" borderId="10" xfId="0" applyFont="1" applyFill="1" applyBorder="1" applyAlignment="1">
      <alignment horizontal="center"/>
    </xf>
    <xf numFmtId="49" fontId="26" fillId="0" borderId="10" xfId="0" applyNumberFormat="1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63" fillId="14" borderId="10" xfId="0" applyFont="1" applyFill="1" applyBorder="1" applyAlignment="1">
      <alignment horizontal="left"/>
    </xf>
    <xf numFmtId="0" fontId="64" fillId="0" borderId="0" xfId="0" applyFont="1"/>
    <xf numFmtId="0" fontId="65" fillId="0" borderId="5" xfId="0" applyFont="1" applyBorder="1" applyAlignment="1">
      <alignment horizontal="center" vertical="center" wrapText="1"/>
    </xf>
    <xf numFmtId="0" fontId="17" fillId="9" borderId="4" xfId="17" applyFont="1" applyFill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43" fillId="6" borderId="10" xfId="1" applyFont="1" applyFill="1" applyBorder="1" applyAlignment="1">
      <alignment horizontal="center"/>
    </xf>
    <xf numFmtId="0" fontId="33" fillId="0" borderId="4" xfId="1" applyFont="1" applyBorder="1" applyAlignment="1">
      <alignment horizontal="center"/>
    </xf>
    <xf numFmtId="0" fontId="16" fillId="9" borderId="4" xfId="1" applyFont="1" applyFill="1" applyBorder="1" applyAlignment="1">
      <alignment horizontal="center"/>
    </xf>
    <xf numFmtId="0" fontId="29" fillId="2" borderId="4" xfId="17" applyBorder="1" applyAlignment="1">
      <alignment horizontal="center"/>
    </xf>
    <xf numFmtId="0" fontId="15" fillId="8" borderId="4" xfId="17" applyFont="1" applyFill="1" applyBorder="1" applyAlignment="1">
      <alignment horizontal="center"/>
    </xf>
    <xf numFmtId="0" fontId="15" fillId="15" borderId="4" xfId="1" applyFont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14" fillId="8" borderId="4" xfId="17" applyFont="1" applyFill="1" applyBorder="1" applyAlignment="1">
      <alignment horizontal="center"/>
    </xf>
    <xf numFmtId="0" fontId="13" fillId="8" borderId="4" xfId="17" applyFont="1" applyFill="1" applyBorder="1" applyAlignment="1">
      <alignment horizontal="center"/>
    </xf>
    <xf numFmtId="0" fontId="12" fillId="10" borderId="4" xfId="17" applyFont="1" applyFill="1" applyBorder="1" applyAlignment="1">
      <alignment horizontal="center" vertical="center"/>
    </xf>
    <xf numFmtId="0" fontId="12" fillId="8" borderId="4" xfId="17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24" fillId="14" borderId="6" xfId="0" applyFont="1" applyFill="1" applyBorder="1" applyAlignment="1">
      <alignment horizontal="left"/>
    </xf>
    <xf numFmtId="0" fontId="24" fillId="14" borderId="10" xfId="0" applyFont="1" applyFill="1" applyBorder="1" applyAlignment="1">
      <alignment horizontal="left"/>
    </xf>
    <xf numFmtId="0" fontId="42" fillId="5" borderId="0" xfId="1" applyFont="1" applyFill="1" applyAlignment="1">
      <alignment horizontal="left"/>
    </xf>
    <xf numFmtId="0" fontId="12" fillId="8" borderId="4" xfId="1" applyFont="1" applyFill="1" applyBorder="1" applyAlignment="1">
      <alignment horizontal="center"/>
    </xf>
    <xf numFmtId="0" fontId="24" fillId="14" borderId="8" xfId="0" applyFont="1" applyFill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43" fillId="0" borderId="4" xfId="1" applyFont="1" applyBorder="1" applyAlignment="1">
      <alignment horizontal="center"/>
    </xf>
    <xf numFmtId="0" fontId="44" fillId="0" borderId="0" xfId="1" applyFont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/>
    </xf>
    <xf numFmtId="165" fontId="54" fillId="0" borderId="0" xfId="0" applyNumberFormat="1" applyFont="1" applyAlignment="1">
      <alignment horizontal="center"/>
    </xf>
    <xf numFmtId="0" fontId="38" fillId="6" borderId="7" xfId="1" applyFont="1" applyFill="1" applyBorder="1" applyAlignment="1">
      <alignment horizontal="center"/>
    </xf>
    <xf numFmtId="0" fontId="9" fillId="8" borderId="4" xfId="1" applyFont="1" applyFill="1" applyBorder="1" applyAlignment="1">
      <alignment horizontal="center"/>
    </xf>
    <xf numFmtId="0" fontId="9" fillId="8" borderId="4" xfId="17" applyFont="1" applyFill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4" xfId="17" applyFont="1" applyFill="1" applyBorder="1" applyAlignment="1">
      <alignment horizontal="center"/>
    </xf>
    <xf numFmtId="0" fontId="7" fillId="9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8" borderId="4" xfId="17" applyFont="1" applyFill="1" applyBorder="1" applyAlignment="1">
      <alignment horizontal="center"/>
    </xf>
    <xf numFmtId="0" fontId="7" fillId="9" borderId="4" xfId="1" applyFont="1" applyFill="1" applyBorder="1" applyAlignment="1">
      <alignment horizontal="center" vertical="center"/>
    </xf>
    <xf numFmtId="0" fontId="7" fillId="10" borderId="4" xfId="17" applyFont="1" applyFill="1" applyBorder="1" applyAlignment="1">
      <alignment horizontal="center" vertical="center"/>
    </xf>
    <xf numFmtId="0" fontId="37" fillId="0" borderId="5" xfId="1" applyFont="1" applyBorder="1" applyAlignment="1">
      <alignment horizontal="center"/>
    </xf>
    <xf numFmtId="0" fontId="7" fillId="8" borderId="4" xfId="1" applyFont="1" applyFill="1" applyBorder="1" applyAlignment="1">
      <alignment horizontal="center"/>
    </xf>
    <xf numFmtId="0" fontId="7" fillId="10" borderId="6" xfId="17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6" borderId="4" xfId="1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4" xfId="0" applyFont="1" applyBorder="1"/>
    <xf numFmtId="0" fontId="31" fillId="9" borderId="4" xfId="17" applyFont="1" applyFill="1" applyBorder="1" applyAlignment="1">
      <alignment horizontal="center"/>
    </xf>
    <xf numFmtId="0" fontId="72" fillId="0" borderId="0" xfId="0" applyFont="1"/>
    <xf numFmtId="0" fontId="48" fillId="0" borderId="10" xfId="0" applyFont="1" applyBorder="1" applyAlignment="1">
      <alignment horizontal="center"/>
    </xf>
    <xf numFmtId="0" fontId="6" fillId="9" borderId="4" xfId="17" applyFont="1" applyFill="1" applyBorder="1" applyAlignment="1">
      <alignment horizontal="center"/>
    </xf>
    <xf numFmtId="0" fontId="23" fillId="5" borderId="0" xfId="1" applyFont="1" applyFill="1" applyAlignment="1">
      <alignment horizontal="left"/>
    </xf>
    <xf numFmtId="0" fontId="31" fillId="7" borderId="11" xfId="1" applyFont="1" applyFill="1" applyBorder="1" applyAlignment="1">
      <alignment horizontal="center" vertical="center" wrapText="1"/>
    </xf>
    <xf numFmtId="0" fontId="31" fillId="7" borderId="12" xfId="1" applyFont="1" applyFill="1" applyBorder="1" applyAlignment="1">
      <alignment horizontal="center" vertical="center" wrapText="1"/>
    </xf>
    <xf numFmtId="0" fontId="31" fillId="7" borderId="7" xfId="1" applyFont="1" applyFill="1" applyBorder="1" applyAlignment="1">
      <alignment horizontal="center" vertical="center" wrapText="1"/>
    </xf>
    <xf numFmtId="0" fontId="31" fillId="7" borderId="13" xfId="1" applyFont="1" applyFill="1" applyBorder="1" applyAlignment="1">
      <alignment horizontal="center" vertical="center" wrapText="1"/>
    </xf>
    <xf numFmtId="0" fontId="29" fillId="2" borderId="13" xfId="17" applyBorder="1"/>
    <xf numFmtId="0" fontId="31" fillId="7" borderId="0" xfId="1" applyFont="1" applyFill="1" applyAlignment="1">
      <alignment horizontal="center" vertical="center" wrapText="1"/>
    </xf>
    <xf numFmtId="0" fontId="28" fillId="4" borderId="1" xfId="16" applyBorder="1"/>
    <xf numFmtId="0" fontId="26" fillId="7" borderId="8" xfId="1" applyFont="1" applyFill="1" applyBorder="1" applyAlignment="1">
      <alignment horizontal="center" vertical="center" wrapText="1"/>
    </xf>
    <xf numFmtId="0" fontId="26" fillId="7" borderId="9" xfId="1" applyFont="1" applyFill="1" applyBorder="1" applyAlignment="1">
      <alignment horizontal="center" vertic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10" xfId="1" applyFont="1" applyFill="1" applyBorder="1" applyAlignment="1">
      <alignment horizontal="center" vertical="center" wrapText="1"/>
    </xf>
    <xf numFmtId="0" fontId="25" fillId="3" borderId="10" xfId="15" applyBorder="1"/>
    <xf numFmtId="0" fontId="20" fillId="0" borderId="0" xfId="11" applyAlignment="1">
      <alignment vertical="center"/>
    </xf>
    <xf numFmtId="0" fontId="20" fillId="0" borderId="0" xfId="1" applyAlignment="1">
      <alignment vertical="center"/>
    </xf>
    <xf numFmtId="0" fontId="5" fillId="9" borderId="4" xfId="17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10" borderId="4" xfId="17" applyFont="1" applyFill="1" applyBorder="1" applyAlignment="1">
      <alignment horizontal="center" vertical="center"/>
    </xf>
    <xf numFmtId="0" fontId="5" fillId="9" borderId="4" xfId="1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5" fillId="3" borderId="4" xfId="15" applyBorder="1"/>
    <xf numFmtId="0" fontId="37" fillId="16" borderId="4" xfId="1" applyFont="1" applyFill="1" applyBorder="1" applyAlignment="1">
      <alignment horizontal="center"/>
    </xf>
    <xf numFmtId="0" fontId="12" fillId="16" borderId="4" xfId="17" applyFont="1" applyFill="1" applyBorder="1" applyAlignment="1">
      <alignment horizontal="center"/>
    </xf>
    <xf numFmtId="0" fontId="15" fillId="16" borderId="4" xfId="17" applyFont="1" applyFill="1" applyBorder="1" applyAlignment="1">
      <alignment horizontal="center"/>
    </xf>
    <xf numFmtId="0" fontId="14" fillId="16" borderId="4" xfId="17" applyFont="1" applyFill="1" applyBorder="1" applyAlignment="1">
      <alignment horizontal="center"/>
    </xf>
    <xf numFmtId="0" fontId="9" fillId="16" borderId="4" xfId="17" applyFont="1" applyFill="1" applyBorder="1" applyAlignment="1">
      <alignment horizontal="center"/>
    </xf>
    <xf numFmtId="0" fontId="30" fillId="16" borderId="4" xfId="1" applyFont="1" applyFill="1" applyBorder="1"/>
    <xf numFmtId="0" fontId="5" fillId="16" borderId="4" xfId="17" applyFont="1" applyFill="1" applyBorder="1" applyAlignment="1">
      <alignment horizontal="center"/>
    </xf>
    <xf numFmtId="49" fontId="56" fillId="0" borderId="4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43" fillId="0" borderId="4" xfId="0" applyNumberFormat="1" applyFont="1" applyBorder="1" applyAlignment="1">
      <alignment horizontal="center"/>
    </xf>
    <xf numFmtId="49" fontId="30" fillId="0" borderId="4" xfId="1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49" fontId="24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center"/>
    </xf>
    <xf numFmtId="0" fontId="30" fillId="17" borderId="4" xfId="1" applyFont="1" applyFill="1" applyBorder="1"/>
    <xf numFmtId="0" fontId="31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5" xfId="0" applyFont="1" applyBorder="1"/>
    <xf numFmtId="0" fontId="24" fillId="0" borderId="10" xfId="0" applyFont="1" applyBorder="1"/>
    <xf numFmtId="0" fontId="56" fillId="0" borderId="0" xfId="0" applyFont="1"/>
    <xf numFmtId="0" fontId="5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/>
    </xf>
    <xf numFmtId="1" fontId="48" fillId="0" borderId="10" xfId="0" applyNumberFormat="1" applyFont="1" applyBorder="1" applyAlignment="1">
      <alignment horizontal="center"/>
    </xf>
    <xf numFmtId="0" fontId="62" fillId="0" borderId="10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0" fontId="20" fillId="0" borderId="5" xfId="0" applyFont="1" applyBorder="1"/>
    <xf numFmtId="0" fontId="62" fillId="0" borderId="10" xfId="0" applyFont="1" applyBorder="1"/>
    <xf numFmtId="49" fontId="24" fillId="0" borderId="2" xfId="0" applyNumberFormat="1" applyFont="1" applyBorder="1" applyAlignment="1">
      <alignment horizontal="center"/>
    </xf>
    <xf numFmtId="165" fontId="61" fillId="0" borderId="0" xfId="0" applyNumberFormat="1" applyFont="1" applyAlignment="1">
      <alignment horizontal="center"/>
    </xf>
    <xf numFmtId="0" fontId="4" fillId="16" borderId="4" xfId="17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7" applyFont="1" applyFill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53" fillId="0" borderId="4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center" vertical="center" wrapText="1"/>
    </xf>
    <xf numFmtId="0" fontId="48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/>
    </xf>
    <xf numFmtId="0" fontId="25" fillId="3" borderId="0" xfId="15" applyAlignment="1">
      <alignment horizontal="center"/>
    </xf>
    <xf numFmtId="0" fontId="2" fillId="9" borderId="4" xfId="1" applyFont="1" applyFill="1" applyBorder="1" applyAlignment="1">
      <alignment horizontal="center"/>
    </xf>
    <xf numFmtId="0" fontId="2" fillId="10" borderId="4" xfId="1" applyFont="1" applyFill="1" applyBorder="1" applyAlignment="1">
      <alignment horizontal="center"/>
    </xf>
    <xf numFmtId="0" fontId="2" fillId="0" borderId="4" xfId="17" applyFont="1" applyFill="1" applyBorder="1" applyAlignment="1">
      <alignment horizontal="center"/>
    </xf>
    <xf numFmtId="0" fontId="2" fillId="9" borderId="4" xfId="17" applyFont="1" applyFill="1" applyBorder="1" applyAlignment="1">
      <alignment horizontal="center"/>
    </xf>
    <xf numFmtId="0" fontId="2" fillId="10" borderId="4" xfId="17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8" borderId="4" xfId="17" applyFont="1" applyFill="1" applyBorder="1" applyAlignment="1">
      <alignment horizontal="center"/>
    </xf>
    <xf numFmtId="0" fontId="2" fillId="9" borderId="4" xfId="17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/>
    </xf>
    <xf numFmtId="0" fontId="74" fillId="3" borderId="0" xfId="15" applyFont="1" applyAlignment="1">
      <alignment horizontal="center"/>
    </xf>
    <xf numFmtId="0" fontId="75" fillId="0" borderId="4" xfId="1" applyFont="1" applyBorder="1" applyAlignment="1">
      <alignment horizontal="center"/>
    </xf>
    <xf numFmtId="0" fontId="48" fillId="0" borderId="4" xfId="0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166" fontId="62" fillId="0" borderId="10" xfId="0" applyNumberFormat="1" applyFont="1" applyBorder="1" applyAlignment="1">
      <alignment horizontal="center"/>
    </xf>
    <xf numFmtId="166" fontId="24" fillId="0" borderId="10" xfId="0" applyNumberFormat="1" applyFont="1" applyBorder="1" applyAlignment="1">
      <alignment horizontal="center"/>
    </xf>
    <xf numFmtId="166" fontId="48" fillId="0" borderId="10" xfId="0" applyNumberFormat="1" applyFont="1" applyBorder="1" applyAlignment="1">
      <alignment horizontal="center"/>
    </xf>
    <xf numFmtId="0" fontId="77" fillId="0" borderId="10" xfId="0" applyFont="1" applyBorder="1" applyAlignment="1">
      <alignment horizontal="left"/>
    </xf>
    <xf numFmtId="166" fontId="19" fillId="0" borderId="10" xfId="0" applyNumberFormat="1" applyFont="1" applyBorder="1" applyAlignment="1">
      <alignment horizontal="center"/>
    </xf>
    <xf numFmtId="0" fontId="61" fillId="0" borderId="4" xfId="0" applyFont="1" applyBorder="1"/>
    <xf numFmtId="0" fontId="64" fillId="0" borderId="4" xfId="0" applyFont="1" applyBorder="1"/>
    <xf numFmtId="0" fontId="0" fillId="6" borderId="4" xfId="0" applyFill="1" applyBorder="1"/>
    <xf numFmtId="0" fontId="61" fillId="6" borderId="4" xfId="0" applyFont="1" applyFill="1" applyBorder="1"/>
    <xf numFmtId="0" fontId="64" fillId="6" borderId="4" xfId="0" applyFont="1" applyFill="1" applyBorder="1"/>
    <xf numFmtId="0" fontId="78" fillId="0" borderId="4" xfId="0" applyFont="1" applyBorder="1"/>
    <xf numFmtId="0" fontId="1" fillId="0" borderId="4" xfId="17" applyFont="1" applyFill="1" applyBorder="1" applyAlignment="1">
      <alignment horizontal="center"/>
    </xf>
    <xf numFmtId="0" fontId="1" fillId="10" borderId="4" xfId="17" applyFont="1" applyFill="1" applyBorder="1" applyAlignment="1">
      <alignment horizontal="center" vertical="center"/>
    </xf>
    <xf numFmtId="0" fontId="1" fillId="9" borderId="4" xfId="17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8" borderId="4" xfId="17" applyFont="1" applyFill="1" applyBorder="1" applyAlignment="1">
      <alignment horizontal="center"/>
    </xf>
    <xf numFmtId="0" fontId="1" fillId="16" borderId="4" xfId="17" applyFont="1" applyFill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9" borderId="4" xfId="1" applyFont="1" applyFill="1" applyBorder="1" applyAlignment="1">
      <alignment horizontal="center"/>
    </xf>
    <xf numFmtId="0" fontId="1" fillId="9" borderId="4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/>
    </xf>
    <xf numFmtId="0" fontId="1" fillId="10" borderId="4" xfId="1" applyFont="1" applyFill="1" applyBorder="1" applyAlignment="1">
      <alignment horizontal="center"/>
    </xf>
    <xf numFmtId="0" fontId="30" fillId="16" borderId="4" xfId="1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9" borderId="4" xfId="17" applyFont="1" applyFill="1" applyBorder="1" applyAlignment="1">
      <alignment horizontal="center" vertical="center"/>
    </xf>
    <xf numFmtId="0" fontId="79" fillId="6" borderId="4" xfId="1" applyFont="1" applyFill="1" applyBorder="1" applyAlignment="1">
      <alignment horizontal="center"/>
    </xf>
    <xf numFmtId="0" fontId="71" fillId="6" borderId="5" xfId="1" applyFont="1" applyFill="1" applyBorder="1" applyAlignment="1">
      <alignment horizontal="center"/>
    </xf>
    <xf numFmtId="0" fontId="81" fillId="6" borderId="4" xfId="1" applyFont="1" applyFill="1" applyBorder="1" applyAlignment="1">
      <alignment horizontal="center"/>
    </xf>
    <xf numFmtId="0" fontId="79" fillId="6" borderId="4" xfId="1" applyFont="1" applyFill="1" applyBorder="1" applyAlignment="1">
      <alignment horizontal="center" vertical="center"/>
    </xf>
    <xf numFmtId="0" fontId="81" fillId="6" borderId="7" xfId="1" applyFont="1" applyFill="1" applyBorder="1" applyAlignment="1">
      <alignment horizontal="center"/>
    </xf>
    <xf numFmtId="0" fontId="79" fillId="6" borderId="4" xfId="17" applyFont="1" applyFill="1" applyBorder="1" applyAlignment="1">
      <alignment horizontal="center"/>
    </xf>
    <xf numFmtId="0" fontId="80" fillId="6" borderId="4" xfId="0" applyFont="1" applyFill="1" applyBorder="1" applyAlignment="1">
      <alignment horizontal="center"/>
    </xf>
    <xf numFmtId="0" fontId="79" fillId="6" borderId="4" xfId="17" applyFont="1" applyFill="1" applyBorder="1" applyAlignment="1">
      <alignment horizontal="center" vertical="center"/>
    </xf>
    <xf numFmtId="0" fontId="82" fillId="6" borderId="4" xfId="1" applyFont="1" applyFill="1" applyBorder="1" applyAlignment="1">
      <alignment horizontal="center"/>
    </xf>
    <xf numFmtId="0" fontId="79" fillId="6" borderId="6" xfId="1" applyFont="1" applyFill="1" applyBorder="1" applyAlignment="1">
      <alignment horizontal="center"/>
    </xf>
    <xf numFmtId="0" fontId="83" fillId="6" borderId="4" xfId="1" applyFont="1" applyFill="1" applyBorder="1" applyAlignment="1">
      <alignment horizontal="center"/>
    </xf>
    <xf numFmtId="0" fontId="79" fillId="6" borderId="6" xfId="17" applyFont="1" applyFill="1" applyBorder="1" applyAlignment="1">
      <alignment horizontal="center"/>
    </xf>
    <xf numFmtId="0" fontId="84" fillId="6" borderId="4" xfId="1" applyFont="1" applyFill="1" applyBorder="1" applyAlignment="1">
      <alignment horizontal="center"/>
    </xf>
    <xf numFmtId="0" fontId="29" fillId="2" borderId="4" xfId="17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0" fontId="79" fillId="6" borderId="7" xfId="1" applyFont="1" applyFill="1" applyBorder="1" applyAlignment="1">
      <alignment horizontal="center"/>
    </xf>
    <xf numFmtId="0" fontId="1" fillId="10" borderId="6" xfId="17" applyFont="1" applyFill="1" applyBorder="1" applyAlignment="1">
      <alignment horizontal="center"/>
    </xf>
    <xf numFmtId="0" fontId="85" fillId="2" borderId="4" xfId="34" applyBorder="1" applyAlignment="1">
      <alignment horizontal="center"/>
    </xf>
    <xf numFmtId="0" fontId="79" fillId="6" borderId="0" xfId="1" applyFont="1" applyFill="1" applyAlignment="1">
      <alignment horizontal="center"/>
    </xf>
    <xf numFmtId="0" fontId="79" fillId="6" borderId="0" xfId="1" applyFont="1" applyFill="1"/>
    <xf numFmtId="0" fontId="30" fillId="0" borderId="4" xfId="0" applyFont="1" applyBorder="1" applyAlignment="1">
      <alignment horizontal="center"/>
    </xf>
    <xf numFmtId="0" fontId="85" fillId="2" borderId="0" xfId="34" applyAlignment="1">
      <alignment horizontal="center"/>
    </xf>
    <xf numFmtId="0" fontId="51" fillId="18" borderId="4" xfId="0" applyFont="1" applyFill="1" applyBorder="1" applyAlignment="1">
      <alignment horizontal="center"/>
    </xf>
    <xf numFmtId="0" fontId="30" fillId="16" borderId="0" xfId="1" applyFont="1" applyFill="1"/>
    <xf numFmtId="0" fontId="53" fillId="0" borderId="4" xfId="1" applyFont="1" applyBorder="1" applyAlignment="1">
      <alignment horizontal="center"/>
    </xf>
    <xf numFmtId="0" fontId="88" fillId="0" borderId="0" xfId="0" applyFont="1"/>
    <xf numFmtId="0" fontId="25" fillId="3" borderId="0" xfId="15"/>
    <xf numFmtId="0" fontId="35" fillId="0" borderId="0" xfId="0" applyFont="1"/>
    <xf numFmtId="0" fontId="24" fillId="0" borderId="4" xfId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89" fillId="0" borderId="4" xfId="1" applyFont="1" applyBorder="1" applyAlignment="1">
      <alignment horizontal="center"/>
    </xf>
    <xf numFmtId="0" fontId="53" fillId="9" borderId="4" xfId="17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</cellXfs>
  <cellStyles count="35">
    <cellStyle name="Bad 2" xfId="15" xr:uid="{00000000-0005-0000-0000-000000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Good" xfId="34" builtinId="26"/>
    <cellStyle name="Good 2" xfId="17" xr:uid="{00000000-0005-0000-0000-000009000000}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eutral 2" xfId="16" xr:uid="{00000000-0005-0000-0000-000012000000}"/>
    <cellStyle name="Normal" xfId="0" builtinId="0"/>
    <cellStyle name="Normal 2" xfId="1" xr:uid="{00000000-0005-0000-0000-000014000000}"/>
    <cellStyle name="Normal 2 2" xfId="2" xr:uid="{00000000-0005-0000-0000-000015000000}"/>
    <cellStyle name="Normal 2 2 2" xfId="3" xr:uid="{00000000-0005-0000-0000-000016000000}"/>
    <cellStyle name="Normal 2 3" xfId="4" xr:uid="{00000000-0005-0000-0000-000017000000}"/>
    <cellStyle name="Normal 3" xfId="5" xr:uid="{00000000-0005-0000-0000-000018000000}"/>
    <cellStyle name="Normal 4" xfId="6" xr:uid="{00000000-0005-0000-0000-000019000000}"/>
    <cellStyle name="Normal 5" xfId="7" xr:uid="{00000000-0005-0000-0000-00001A000000}"/>
    <cellStyle name="Normal 5 2" xfId="8" xr:uid="{00000000-0005-0000-0000-00001B000000}"/>
    <cellStyle name="Normal 5 2 2" xfId="9" xr:uid="{00000000-0005-0000-0000-00001C000000}"/>
    <cellStyle name="Normal 5 3" xfId="10" xr:uid="{00000000-0005-0000-0000-00001D000000}"/>
    <cellStyle name="Normal 6" xfId="11" xr:uid="{00000000-0005-0000-0000-00001E000000}"/>
    <cellStyle name="Normal 6 2" xfId="12" xr:uid="{00000000-0005-0000-0000-00001F000000}"/>
    <cellStyle name="Normal 7" xfId="13" xr:uid="{00000000-0005-0000-0000-000020000000}"/>
    <cellStyle name="Normal 7 2" xfId="14" xr:uid="{00000000-0005-0000-0000-000021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E6EB9A"/>
      <color rgb="FFF7E0DE"/>
      <color rgb="FFF4E1F7"/>
      <color rgb="FF9FC6F0"/>
      <color rgb="FFF8EDF9"/>
      <color rgb="FFB8CCE4"/>
      <color rgb="FFD1FBD1"/>
      <color rgb="FFE6E7F8"/>
      <color rgb="FFDBDAF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9213B"/>
      </a:dk2>
      <a:lt2>
        <a:srgbClr val="D5EDF4"/>
      </a:lt2>
      <a:accent1>
        <a:srgbClr val="2C7C9F"/>
      </a:accent1>
      <a:accent2>
        <a:srgbClr val="244A58"/>
      </a:accent2>
      <a:accent3>
        <a:srgbClr val="E2751D"/>
      </a:accent3>
      <a:accent4>
        <a:srgbClr val="FFB400"/>
      </a:accent4>
      <a:accent5>
        <a:srgbClr val="7EB606"/>
      </a:accent5>
      <a:accent6>
        <a:srgbClr val="C00000"/>
      </a:accent6>
      <a:hlink>
        <a:srgbClr val="7030A0"/>
      </a:hlink>
      <a:folHlink>
        <a:srgbClr val="00B0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7"/>
  <sheetViews>
    <sheetView tabSelected="1" zoomScale="110" zoomScaleNormal="110" workbookViewId="0">
      <pane ySplit="2820" topLeftCell="A282" activePane="bottomLeft"/>
      <selection activeCell="N3" sqref="N3"/>
      <selection pane="bottomLeft" activeCell="G304" sqref="G304"/>
    </sheetView>
  </sheetViews>
  <sheetFormatPr baseColWidth="10" defaultColWidth="11.1640625" defaultRowHeight="16"/>
  <sheetData>
    <row r="1" spans="1:17" s="1" customFormat="1" ht="31.25" customHeight="1">
      <c r="A1" s="168" t="s">
        <v>388</v>
      </c>
      <c r="B1" s="167" t="s">
        <v>389</v>
      </c>
      <c r="C1" s="166" t="s">
        <v>305</v>
      </c>
      <c r="D1" s="166" t="s">
        <v>131</v>
      </c>
      <c r="E1" s="168" t="s">
        <v>18</v>
      </c>
      <c r="F1" s="169" t="s">
        <v>17</v>
      </c>
      <c r="G1" s="168" t="s">
        <v>308</v>
      </c>
      <c r="H1" s="168" t="s">
        <v>543</v>
      </c>
      <c r="I1" s="168" t="s">
        <v>143</v>
      </c>
      <c r="J1" s="168" t="s">
        <v>142</v>
      </c>
      <c r="K1" s="168" t="s">
        <v>240</v>
      </c>
      <c r="L1" s="168" t="s">
        <v>240</v>
      </c>
      <c r="M1" s="305" t="s">
        <v>16</v>
      </c>
      <c r="N1" s="170"/>
      <c r="O1" s="178" t="s">
        <v>15</v>
      </c>
      <c r="P1" s="5"/>
      <c r="Q1" s="4"/>
    </row>
    <row r="2" spans="1:17" s="1" customFormat="1" ht="60" customHeight="1">
      <c r="A2" s="51"/>
      <c r="B2" s="171"/>
      <c r="C2" s="50"/>
      <c r="D2" s="51" t="s">
        <v>14</v>
      </c>
      <c r="E2" s="51" t="s">
        <v>14</v>
      </c>
      <c r="F2" s="51" t="s">
        <v>14</v>
      </c>
      <c r="G2" s="51" t="s">
        <v>309</v>
      </c>
      <c r="H2" s="51" t="s">
        <v>231</v>
      </c>
      <c r="I2" s="51" t="s">
        <v>231</v>
      </c>
      <c r="J2" s="51"/>
      <c r="K2" s="51"/>
      <c r="L2" s="51"/>
      <c r="M2" s="306"/>
      <c r="N2" s="172"/>
      <c r="O2" s="178" t="s">
        <v>13</v>
      </c>
      <c r="P2" s="5"/>
      <c r="Q2" s="4"/>
    </row>
    <row r="3" spans="1:17" s="1" customFormat="1" ht="15">
      <c r="A3" s="175"/>
      <c r="B3" s="174"/>
      <c r="C3" s="173"/>
      <c r="D3" s="173"/>
      <c r="E3" s="175"/>
      <c r="F3" s="176"/>
      <c r="G3" s="175"/>
      <c r="H3" s="175"/>
      <c r="I3" s="175"/>
      <c r="J3" s="175"/>
      <c r="K3" s="175"/>
      <c r="L3" s="175"/>
      <c r="M3" s="307"/>
      <c r="N3" s="177"/>
      <c r="O3" s="179" t="s">
        <v>229</v>
      </c>
    </row>
    <row r="4" spans="1:17">
      <c r="A4" s="54">
        <v>45292</v>
      </c>
      <c r="B4" s="56" t="s">
        <v>6</v>
      </c>
      <c r="C4" s="3" t="s">
        <v>219</v>
      </c>
      <c r="D4" s="3" t="s">
        <v>199</v>
      </c>
      <c r="E4" s="3" t="s">
        <v>228</v>
      </c>
      <c r="F4" s="3" t="s">
        <v>415</v>
      </c>
      <c r="G4" s="3" t="s">
        <v>180</v>
      </c>
      <c r="H4" s="3"/>
      <c r="I4" s="3"/>
      <c r="J4" s="165"/>
    </row>
    <row r="5" spans="1:17">
      <c r="A5" s="54">
        <v>45293</v>
      </c>
      <c r="B5" s="55" t="s">
        <v>5</v>
      </c>
      <c r="C5" s="57" t="s">
        <v>173</v>
      </c>
      <c r="N5" s="1" t="s">
        <v>337</v>
      </c>
      <c r="P5" t="s">
        <v>414</v>
      </c>
    </row>
    <row r="6" spans="1:17">
      <c r="A6" s="54">
        <v>45294</v>
      </c>
      <c r="B6" s="55" t="s">
        <v>4</v>
      </c>
      <c r="C6" s="57" t="s">
        <v>173</v>
      </c>
      <c r="L6" t="s">
        <v>336</v>
      </c>
      <c r="N6" s="1" t="s">
        <v>193</v>
      </c>
    </row>
    <row r="7" spans="1:17">
      <c r="A7" s="54">
        <v>45295</v>
      </c>
      <c r="B7" s="55" t="s">
        <v>3</v>
      </c>
      <c r="C7" s="57" t="s">
        <v>173</v>
      </c>
      <c r="L7" s="58" t="s">
        <v>187</v>
      </c>
      <c r="M7" s="58" t="s">
        <v>249</v>
      </c>
      <c r="N7" s="58" t="s">
        <v>338</v>
      </c>
    </row>
    <row r="8" spans="1:17">
      <c r="A8" s="54">
        <v>45296</v>
      </c>
      <c r="B8" s="55" t="s">
        <v>304</v>
      </c>
      <c r="C8" s="57" t="s">
        <v>173</v>
      </c>
      <c r="L8" s="58" t="s">
        <v>190</v>
      </c>
      <c r="M8" s="58" t="s">
        <v>183</v>
      </c>
      <c r="N8" s="58" t="s">
        <v>282</v>
      </c>
    </row>
    <row r="9" spans="1:17">
      <c r="A9" s="54">
        <v>45297</v>
      </c>
      <c r="B9" s="56" t="s">
        <v>125</v>
      </c>
      <c r="C9" s="3" t="s">
        <v>220</v>
      </c>
      <c r="D9" s="3" t="s">
        <v>420</v>
      </c>
      <c r="E9" s="3" t="s">
        <v>288</v>
      </c>
      <c r="F9" s="3" t="s">
        <v>187</v>
      </c>
      <c r="G9" s="3" t="s">
        <v>183</v>
      </c>
      <c r="H9" s="3"/>
      <c r="I9" s="3"/>
      <c r="J9" s="3"/>
      <c r="L9" s="58" t="s">
        <v>180</v>
      </c>
      <c r="M9" s="58" t="s">
        <v>228</v>
      </c>
      <c r="N9" s="58"/>
    </row>
    <row r="10" spans="1:17">
      <c r="A10" s="54">
        <v>45298</v>
      </c>
      <c r="B10" s="56" t="s">
        <v>124</v>
      </c>
      <c r="C10" s="3" t="s">
        <v>408</v>
      </c>
      <c r="D10" s="3" t="s">
        <v>184</v>
      </c>
      <c r="E10" s="3" t="s">
        <v>19</v>
      </c>
      <c r="F10" s="3" t="s">
        <v>282</v>
      </c>
      <c r="G10" s="3" t="s">
        <v>261</v>
      </c>
      <c r="H10" s="3"/>
      <c r="I10" s="3"/>
      <c r="J10" s="3"/>
      <c r="L10" s="299"/>
      <c r="M10" s="58" t="s">
        <v>288</v>
      </c>
      <c r="N10" s="58"/>
    </row>
    <row r="11" spans="1:17">
      <c r="A11" s="54">
        <v>45299</v>
      </c>
      <c r="B11" s="55" t="s">
        <v>6</v>
      </c>
      <c r="C11" s="57" t="s">
        <v>170</v>
      </c>
      <c r="L11" s="58" t="s">
        <v>170</v>
      </c>
      <c r="M11" s="299"/>
    </row>
    <row r="12" spans="1:17">
      <c r="A12" s="54">
        <v>45300</v>
      </c>
      <c r="B12" s="55" t="s">
        <v>5</v>
      </c>
      <c r="C12" s="57" t="s">
        <v>170</v>
      </c>
      <c r="L12" s="58" t="s">
        <v>2</v>
      </c>
      <c r="M12" s="58" t="s">
        <v>235</v>
      </c>
      <c r="N12" s="298"/>
    </row>
    <row r="13" spans="1:17">
      <c r="A13" s="54">
        <v>45301</v>
      </c>
      <c r="B13" s="55" t="s">
        <v>4</v>
      </c>
      <c r="C13" s="57" t="s">
        <v>141</v>
      </c>
      <c r="L13" s="58" t="s">
        <v>7</v>
      </c>
      <c r="M13" s="58" t="s">
        <v>415</v>
      </c>
    </row>
    <row r="14" spans="1:17">
      <c r="A14" s="54">
        <v>45302</v>
      </c>
      <c r="B14" s="55" t="s">
        <v>3</v>
      </c>
      <c r="C14" s="57" t="s">
        <v>220</v>
      </c>
      <c r="L14" s="58" t="s">
        <v>19</v>
      </c>
      <c r="M14" s="58" t="s">
        <v>214</v>
      </c>
    </row>
    <row r="15" spans="1:17">
      <c r="A15" s="54">
        <v>45303</v>
      </c>
      <c r="B15" s="55" t="s">
        <v>304</v>
      </c>
      <c r="C15" s="57" t="s">
        <v>141</v>
      </c>
      <c r="L15" s="58" t="s">
        <v>189</v>
      </c>
      <c r="M15" s="58" t="s">
        <v>274</v>
      </c>
    </row>
    <row r="16" spans="1:17">
      <c r="A16" s="54">
        <v>45304</v>
      </c>
      <c r="B16" s="56" t="s">
        <v>125</v>
      </c>
      <c r="C16" s="3" t="s">
        <v>420</v>
      </c>
      <c r="D16" s="3" t="s">
        <v>249</v>
      </c>
      <c r="E16" s="3" t="s">
        <v>180</v>
      </c>
      <c r="F16" s="3" t="s">
        <v>170</v>
      </c>
      <c r="G16" s="3" t="s">
        <v>228</v>
      </c>
      <c r="H16" s="3"/>
      <c r="I16" s="3"/>
      <c r="J16" s="3"/>
      <c r="L16" s="58" t="s">
        <v>141</v>
      </c>
      <c r="M16" s="58" t="s">
        <v>206</v>
      </c>
    </row>
    <row r="17" spans="1:13">
      <c r="A17" s="54">
        <v>45305</v>
      </c>
      <c r="B17" s="56" t="s">
        <v>124</v>
      </c>
      <c r="C17" s="3" t="s">
        <v>183</v>
      </c>
      <c r="D17" s="3" t="s">
        <v>19</v>
      </c>
      <c r="E17" s="3" t="s">
        <v>415</v>
      </c>
      <c r="F17" s="3" t="s">
        <v>235</v>
      </c>
      <c r="G17" s="3" t="s">
        <v>2</v>
      </c>
      <c r="H17" s="3"/>
      <c r="I17" s="3"/>
      <c r="J17" s="3"/>
      <c r="L17" s="299"/>
      <c r="M17" s="58" t="s">
        <v>257</v>
      </c>
    </row>
    <row r="18" spans="1:13">
      <c r="A18" s="54">
        <v>45306</v>
      </c>
      <c r="B18" s="55" t="s">
        <v>6</v>
      </c>
      <c r="C18" s="57" t="s">
        <v>220</v>
      </c>
      <c r="L18" s="58" t="s">
        <v>191</v>
      </c>
      <c r="M18" s="58" t="s">
        <v>254</v>
      </c>
    </row>
    <row r="19" spans="1:13">
      <c r="A19" s="54">
        <v>45307</v>
      </c>
      <c r="B19" s="55" t="s">
        <v>5</v>
      </c>
      <c r="C19" s="57" t="s">
        <v>220</v>
      </c>
      <c r="L19" s="58" t="s">
        <v>219</v>
      </c>
      <c r="M19" s="58" t="s">
        <v>281</v>
      </c>
    </row>
    <row r="20" spans="1:13">
      <c r="A20" s="54">
        <v>45308</v>
      </c>
      <c r="B20" s="55" t="s">
        <v>4</v>
      </c>
      <c r="C20" s="57" t="s">
        <v>187</v>
      </c>
      <c r="L20" s="58" t="s">
        <v>408</v>
      </c>
      <c r="M20" s="58" t="s">
        <v>334</v>
      </c>
    </row>
    <row r="21" spans="1:13">
      <c r="A21" s="54">
        <v>45309</v>
      </c>
      <c r="B21" s="55" t="s">
        <v>3</v>
      </c>
      <c r="C21" s="57" t="s">
        <v>199</v>
      </c>
      <c r="L21" s="72" t="s">
        <v>420</v>
      </c>
      <c r="M21" s="58" t="s">
        <v>301</v>
      </c>
    </row>
    <row r="22" spans="1:13">
      <c r="A22" s="54">
        <v>45310</v>
      </c>
      <c r="B22" s="55" t="s">
        <v>304</v>
      </c>
      <c r="C22" s="57" t="s">
        <v>199</v>
      </c>
      <c r="L22" s="58" t="s">
        <v>199</v>
      </c>
    </row>
    <row r="23" spans="1:13">
      <c r="A23" s="54">
        <v>45311</v>
      </c>
      <c r="B23" s="56" t="s">
        <v>125</v>
      </c>
      <c r="C23" s="3" t="s">
        <v>249</v>
      </c>
      <c r="D23" s="3" t="s">
        <v>19</v>
      </c>
      <c r="E23" s="3" t="s">
        <v>187</v>
      </c>
      <c r="F23" s="3" t="s">
        <v>244</v>
      </c>
      <c r="G23" s="3" t="s">
        <v>220</v>
      </c>
      <c r="H23" s="3"/>
      <c r="I23" s="3"/>
      <c r="J23" s="3"/>
      <c r="L23" s="58" t="s">
        <v>194</v>
      </c>
    </row>
    <row r="24" spans="1:13">
      <c r="A24" s="54">
        <v>45312</v>
      </c>
      <c r="B24" s="56" t="s">
        <v>124</v>
      </c>
      <c r="C24" s="3" t="s">
        <v>220</v>
      </c>
      <c r="D24" s="3" t="s">
        <v>282</v>
      </c>
      <c r="E24" s="3" t="s">
        <v>199</v>
      </c>
      <c r="F24" s="3" t="s">
        <v>196</v>
      </c>
      <c r="G24" s="3" t="s">
        <v>408</v>
      </c>
      <c r="H24" s="3"/>
      <c r="I24" s="3"/>
      <c r="J24" s="3"/>
      <c r="L24" s="58" t="s">
        <v>184</v>
      </c>
    </row>
    <row r="25" spans="1:13">
      <c r="A25" s="54">
        <v>45313</v>
      </c>
      <c r="B25" s="55" t="s">
        <v>6</v>
      </c>
      <c r="C25" s="57" t="s">
        <v>220</v>
      </c>
    </row>
    <row r="26" spans="1:13">
      <c r="A26" s="54">
        <v>45314</v>
      </c>
      <c r="B26" s="55" t="s">
        <v>5</v>
      </c>
      <c r="C26" s="57" t="s">
        <v>19</v>
      </c>
    </row>
    <row r="27" spans="1:13">
      <c r="A27" s="54">
        <v>45315</v>
      </c>
      <c r="B27" s="55" t="s">
        <v>4</v>
      </c>
      <c r="C27" s="57" t="s">
        <v>141</v>
      </c>
    </row>
    <row r="28" spans="1:13">
      <c r="A28" s="54">
        <v>45316</v>
      </c>
      <c r="B28" s="55" t="s">
        <v>3</v>
      </c>
      <c r="C28" s="57" t="s">
        <v>19</v>
      </c>
    </row>
    <row r="29" spans="1:13">
      <c r="A29" s="54">
        <v>45317</v>
      </c>
      <c r="B29" s="56" t="s">
        <v>304</v>
      </c>
      <c r="C29" s="3" t="s">
        <v>219</v>
      </c>
      <c r="D29" s="3" t="s">
        <v>228</v>
      </c>
      <c r="E29" s="3" t="s">
        <v>190</v>
      </c>
      <c r="F29" s="3" t="s">
        <v>282</v>
      </c>
      <c r="G29" s="3" t="s">
        <v>177</v>
      </c>
      <c r="H29" s="3"/>
      <c r="I29" s="3"/>
      <c r="J29" s="3"/>
    </row>
    <row r="30" spans="1:13">
      <c r="A30" s="54">
        <v>45318</v>
      </c>
      <c r="B30" s="56" t="s">
        <v>125</v>
      </c>
      <c r="C30" s="3" t="s">
        <v>492</v>
      </c>
      <c r="D30" s="3" t="s">
        <v>288</v>
      </c>
      <c r="E30" s="3" t="s">
        <v>180</v>
      </c>
      <c r="F30" s="3" t="s">
        <v>261</v>
      </c>
      <c r="G30" s="3" t="s">
        <v>173</v>
      </c>
      <c r="H30" s="3"/>
      <c r="I30" s="3"/>
      <c r="J30" s="3"/>
    </row>
    <row r="31" spans="1:13">
      <c r="A31" s="54">
        <v>45319</v>
      </c>
      <c r="B31" s="56" t="s">
        <v>124</v>
      </c>
      <c r="C31" s="3" t="s">
        <v>199</v>
      </c>
      <c r="D31" s="3" t="s">
        <v>220</v>
      </c>
      <c r="E31" s="3" t="s">
        <v>244</v>
      </c>
      <c r="F31" s="3" t="s">
        <v>19</v>
      </c>
      <c r="G31" s="3" t="s">
        <v>141</v>
      </c>
      <c r="H31" s="3"/>
      <c r="I31" s="3"/>
      <c r="J31" s="3"/>
    </row>
    <row r="32" spans="1:13">
      <c r="A32" s="54">
        <v>45320</v>
      </c>
      <c r="B32" s="55" t="s">
        <v>6</v>
      </c>
      <c r="C32" s="57" t="s">
        <v>19</v>
      </c>
    </row>
    <row r="33" spans="1:10">
      <c r="A33" s="54">
        <v>45321</v>
      </c>
      <c r="B33" s="55" t="s">
        <v>5</v>
      </c>
      <c r="C33" s="57" t="s">
        <v>220</v>
      </c>
    </row>
    <row r="34" spans="1:10">
      <c r="A34" s="54">
        <v>45322</v>
      </c>
      <c r="B34" s="55" t="s">
        <v>4</v>
      </c>
      <c r="C34" s="57" t="s">
        <v>141</v>
      </c>
    </row>
    <row r="35" spans="1:10">
      <c r="A35" s="54">
        <v>45323</v>
      </c>
      <c r="B35" s="55" t="s">
        <v>3</v>
      </c>
      <c r="C35" s="57" t="s">
        <v>9</v>
      </c>
    </row>
    <row r="36" spans="1:10">
      <c r="A36" s="54">
        <v>45324</v>
      </c>
      <c r="B36" s="55" t="s">
        <v>304</v>
      </c>
      <c r="C36" s="57" t="s">
        <v>191</v>
      </c>
    </row>
    <row r="37" spans="1:10">
      <c r="A37" s="54">
        <v>45325</v>
      </c>
      <c r="B37" s="56" t="s">
        <v>125</v>
      </c>
      <c r="C37" s="3" t="s">
        <v>495</v>
      </c>
      <c r="D37" s="3" t="s">
        <v>190</v>
      </c>
      <c r="E37" s="3" t="s">
        <v>141</v>
      </c>
      <c r="F37" s="3" t="s">
        <v>177</v>
      </c>
      <c r="G37" s="3" t="s">
        <v>19</v>
      </c>
      <c r="H37" s="3"/>
      <c r="I37" s="3"/>
      <c r="J37" s="3"/>
    </row>
    <row r="38" spans="1:10">
      <c r="A38" s="54">
        <v>45326</v>
      </c>
      <c r="B38" s="56" t="s">
        <v>124</v>
      </c>
      <c r="C38" s="3" t="s">
        <v>228</v>
      </c>
      <c r="D38" s="3" t="s">
        <v>235</v>
      </c>
      <c r="E38" s="3" t="s">
        <v>415</v>
      </c>
      <c r="F38" s="3" t="s">
        <v>7</v>
      </c>
      <c r="G38" s="3" t="s">
        <v>261</v>
      </c>
      <c r="H38" s="3"/>
      <c r="I38" s="3"/>
      <c r="J38" s="3"/>
    </row>
    <row r="39" spans="1:10">
      <c r="A39" s="54">
        <v>45327</v>
      </c>
      <c r="B39" s="55" t="s">
        <v>6</v>
      </c>
      <c r="C39" s="57" t="s">
        <v>19</v>
      </c>
    </row>
    <row r="40" spans="1:10">
      <c r="A40" s="54">
        <v>45328</v>
      </c>
      <c r="B40" s="55" t="s">
        <v>5</v>
      </c>
      <c r="C40" s="57" t="s">
        <v>141</v>
      </c>
    </row>
    <row r="41" spans="1:10">
      <c r="A41" s="54">
        <v>45329</v>
      </c>
      <c r="B41" s="55" t="s">
        <v>4</v>
      </c>
      <c r="C41" s="57" t="s">
        <v>19</v>
      </c>
    </row>
    <row r="42" spans="1:10">
      <c r="A42" s="54">
        <v>45330</v>
      </c>
      <c r="B42" s="55" t="s">
        <v>3</v>
      </c>
      <c r="C42" s="57" t="s">
        <v>19</v>
      </c>
    </row>
    <row r="43" spans="1:10">
      <c r="A43" s="54">
        <v>45331</v>
      </c>
      <c r="B43" s="55" t="s">
        <v>304</v>
      </c>
      <c r="C43" s="57" t="s">
        <v>408</v>
      </c>
    </row>
    <row r="44" spans="1:10">
      <c r="A44" s="54">
        <v>45332</v>
      </c>
      <c r="B44" s="56" t="s">
        <v>125</v>
      </c>
      <c r="C44" s="3" t="s">
        <v>502</v>
      </c>
      <c r="D44" s="3" t="s">
        <v>288</v>
      </c>
      <c r="E44" s="3" t="s">
        <v>7</v>
      </c>
      <c r="F44" s="3" t="s">
        <v>177</v>
      </c>
      <c r="G44" s="3" t="s">
        <v>228</v>
      </c>
      <c r="H44" s="3"/>
      <c r="I44" s="3"/>
      <c r="J44" s="3"/>
    </row>
    <row r="45" spans="1:10">
      <c r="A45" s="54">
        <v>45333</v>
      </c>
      <c r="B45" s="56" t="s">
        <v>124</v>
      </c>
      <c r="C45" s="3" t="s">
        <v>220</v>
      </c>
      <c r="D45" s="3" t="s">
        <v>249</v>
      </c>
      <c r="E45" s="3" t="s">
        <v>141</v>
      </c>
      <c r="F45" s="3" t="s">
        <v>503</v>
      </c>
      <c r="G45" s="3" t="s">
        <v>261</v>
      </c>
      <c r="H45" s="3"/>
      <c r="I45" s="3"/>
      <c r="J45" s="3"/>
    </row>
    <row r="46" spans="1:10">
      <c r="A46" s="54">
        <v>45334</v>
      </c>
      <c r="B46" s="55" t="s">
        <v>6</v>
      </c>
      <c r="C46" s="57" t="s">
        <v>191</v>
      </c>
    </row>
    <row r="47" spans="1:10">
      <c r="A47" s="54">
        <v>45335</v>
      </c>
      <c r="B47" s="55" t="s">
        <v>5</v>
      </c>
      <c r="C47" s="57" t="s">
        <v>219</v>
      </c>
    </row>
    <row r="48" spans="1:10">
      <c r="A48" s="54">
        <v>45336</v>
      </c>
      <c r="B48" s="55" t="s">
        <v>4</v>
      </c>
      <c r="C48" s="57" t="s">
        <v>191</v>
      </c>
    </row>
    <row r="49" spans="1:10">
      <c r="A49" s="54">
        <v>45337</v>
      </c>
      <c r="B49" s="55" t="s">
        <v>3</v>
      </c>
      <c r="C49" s="57" t="s">
        <v>191</v>
      </c>
    </row>
    <row r="50" spans="1:10">
      <c r="A50" s="54">
        <v>45338</v>
      </c>
      <c r="B50" s="55" t="s">
        <v>304</v>
      </c>
      <c r="C50" s="57" t="s">
        <v>219</v>
      </c>
    </row>
    <row r="51" spans="1:10">
      <c r="A51" s="54">
        <v>45339</v>
      </c>
      <c r="B51" s="56" t="s">
        <v>125</v>
      </c>
      <c r="C51" s="3" t="s">
        <v>184</v>
      </c>
      <c r="D51" s="3" t="s">
        <v>220</v>
      </c>
      <c r="E51" s="3" t="s">
        <v>504</v>
      </c>
      <c r="F51" s="3" t="s">
        <v>191</v>
      </c>
      <c r="G51" s="3" t="s">
        <v>173</v>
      </c>
      <c r="H51" s="3"/>
      <c r="I51" s="3"/>
      <c r="J51" s="3"/>
    </row>
    <row r="52" spans="1:10">
      <c r="A52" s="54">
        <v>45340</v>
      </c>
      <c r="B52" s="56" t="s">
        <v>124</v>
      </c>
      <c r="C52" s="3" t="s">
        <v>415</v>
      </c>
      <c r="D52" s="3" t="s">
        <v>180</v>
      </c>
      <c r="E52" s="3" t="s">
        <v>19</v>
      </c>
      <c r="F52" s="3" t="s">
        <v>219</v>
      </c>
      <c r="G52" s="3" t="s">
        <v>408</v>
      </c>
      <c r="H52" s="3"/>
      <c r="I52" s="3"/>
      <c r="J52" s="3"/>
    </row>
    <row r="53" spans="1:10">
      <c r="A53" s="54">
        <v>45341</v>
      </c>
      <c r="B53" s="55" t="s">
        <v>6</v>
      </c>
      <c r="C53" s="57" t="s">
        <v>420</v>
      </c>
    </row>
    <row r="54" spans="1:10">
      <c r="A54" s="54">
        <v>45342</v>
      </c>
      <c r="B54" s="55" t="s">
        <v>5</v>
      </c>
      <c r="C54" s="57" t="s">
        <v>191</v>
      </c>
    </row>
    <row r="55" spans="1:10">
      <c r="A55" s="54">
        <v>45343</v>
      </c>
      <c r="B55" s="55" t="s">
        <v>4</v>
      </c>
      <c r="C55" s="57" t="s">
        <v>183</v>
      </c>
    </row>
    <row r="56" spans="1:10">
      <c r="A56" s="54">
        <v>45344</v>
      </c>
      <c r="B56" s="55" t="s">
        <v>3</v>
      </c>
      <c r="C56" s="57" t="s">
        <v>9</v>
      </c>
    </row>
    <row r="57" spans="1:10">
      <c r="A57" s="54">
        <v>45345</v>
      </c>
      <c r="B57" s="55" t="s">
        <v>304</v>
      </c>
      <c r="C57" s="57" t="s">
        <v>9</v>
      </c>
    </row>
    <row r="58" spans="1:10">
      <c r="A58" s="54">
        <v>45346</v>
      </c>
      <c r="B58" s="56" t="s">
        <v>125</v>
      </c>
      <c r="C58" s="3" t="s">
        <v>220</v>
      </c>
      <c r="D58" s="3" t="s">
        <v>20</v>
      </c>
      <c r="E58" s="3" t="s">
        <v>249</v>
      </c>
      <c r="F58" s="3" t="s">
        <v>282</v>
      </c>
      <c r="G58" s="3" t="s">
        <v>420</v>
      </c>
      <c r="H58" s="3"/>
      <c r="I58" s="3"/>
      <c r="J58" s="3"/>
    </row>
    <row r="59" spans="1:10">
      <c r="A59" s="54">
        <v>45347</v>
      </c>
      <c r="B59" s="56" t="s">
        <v>124</v>
      </c>
      <c r="C59" s="3" t="s">
        <v>19</v>
      </c>
      <c r="D59" s="3" t="s">
        <v>177</v>
      </c>
      <c r="E59" s="3" t="s">
        <v>190</v>
      </c>
      <c r="F59" s="3" t="s">
        <v>408</v>
      </c>
      <c r="G59" s="3" t="s">
        <v>199</v>
      </c>
      <c r="H59" s="3"/>
      <c r="I59" s="3"/>
      <c r="J59" s="3"/>
    </row>
    <row r="60" spans="1:10">
      <c r="A60" s="54">
        <v>45348</v>
      </c>
      <c r="B60" s="55" t="s">
        <v>6</v>
      </c>
      <c r="C60" s="57" t="s">
        <v>420</v>
      </c>
    </row>
    <row r="61" spans="1:10">
      <c r="A61" s="54">
        <v>45349</v>
      </c>
      <c r="B61" s="55" t="s">
        <v>5</v>
      </c>
      <c r="C61" s="57" t="s">
        <v>420</v>
      </c>
    </row>
    <row r="62" spans="1:10">
      <c r="A62" s="54">
        <v>45350</v>
      </c>
      <c r="B62" s="55" t="s">
        <v>4</v>
      </c>
      <c r="C62" s="57" t="s">
        <v>420</v>
      </c>
    </row>
    <row r="63" spans="1:10">
      <c r="A63" s="54">
        <v>45351</v>
      </c>
      <c r="B63" s="55" t="s">
        <v>3</v>
      </c>
      <c r="C63" s="57" t="s">
        <v>408</v>
      </c>
    </row>
    <row r="64" spans="1:10">
      <c r="A64" s="54">
        <v>45352</v>
      </c>
      <c r="B64" s="55" t="s">
        <v>304</v>
      </c>
      <c r="C64" s="57" t="s">
        <v>9</v>
      </c>
    </row>
    <row r="65" spans="1:10">
      <c r="A65" s="54">
        <v>45353</v>
      </c>
      <c r="B65" s="56" t="s">
        <v>125</v>
      </c>
      <c r="C65" s="3" t="s">
        <v>187</v>
      </c>
      <c r="D65" s="3" t="s">
        <v>191</v>
      </c>
      <c r="E65" s="3" t="s">
        <v>170</v>
      </c>
      <c r="F65" s="3" t="s">
        <v>282</v>
      </c>
      <c r="G65" s="3" t="s">
        <v>193</v>
      </c>
      <c r="H65" s="3"/>
      <c r="I65" s="3"/>
      <c r="J65" s="3"/>
    </row>
    <row r="66" spans="1:10">
      <c r="A66" s="54">
        <v>45354</v>
      </c>
      <c r="B66" s="56" t="s">
        <v>124</v>
      </c>
      <c r="C66" s="3" t="s">
        <v>19</v>
      </c>
      <c r="D66" s="3" t="s">
        <v>282</v>
      </c>
      <c r="E66" s="3" t="s">
        <v>249</v>
      </c>
      <c r="F66" s="3" t="s">
        <v>199</v>
      </c>
      <c r="G66" s="3" t="s">
        <v>183</v>
      </c>
      <c r="H66" s="3"/>
      <c r="I66" s="3"/>
      <c r="J66" s="3"/>
    </row>
    <row r="67" spans="1:10">
      <c r="A67" s="54">
        <v>45355</v>
      </c>
      <c r="B67" s="55" t="s">
        <v>6</v>
      </c>
      <c r="C67" s="57" t="s">
        <v>420</v>
      </c>
    </row>
    <row r="68" spans="1:10">
      <c r="A68" s="54">
        <v>45356</v>
      </c>
      <c r="B68" s="55" t="s">
        <v>5</v>
      </c>
      <c r="C68" s="57" t="s">
        <v>420</v>
      </c>
    </row>
    <row r="69" spans="1:10">
      <c r="A69" s="54">
        <v>45357</v>
      </c>
      <c r="B69" s="55" t="s">
        <v>4</v>
      </c>
      <c r="C69" s="57" t="s">
        <v>199</v>
      </c>
    </row>
    <row r="70" spans="1:10">
      <c r="A70" s="54">
        <v>45358</v>
      </c>
      <c r="B70" s="55" t="s">
        <v>3</v>
      </c>
      <c r="C70" s="57" t="s">
        <v>219</v>
      </c>
    </row>
    <row r="71" spans="1:10">
      <c r="A71" s="54">
        <v>45359</v>
      </c>
      <c r="B71" s="55" t="s">
        <v>304</v>
      </c>
      <c r="C71" s="57" t="s">
        <v>199</v>
      </c>
    </row>
    <row r="72" spans="1:10">
      <c r="A72" s="54">
        <v>45360</v>
      </c>
      <c r="B72" s="56" t="s">
        <v>125</v>
      </c>
      <c r="C72" s="3" t="s">
        <v>420</v>
      </c>
      <c r="D72" s="3" t="s">
        <v>19</v>
      </c>
      <c r="E72" s="3" t="s">
        <v>194</v>
      </c>
      <c r="F72" s="3" t="s">
        <v>219</v>
      </c>
      <c r="G72" s="3" t="s">
        <v>408</v>
      </c>
      <c r="H72" s="3"/>
      <c r="I72" s="3"/>
      <c r="J72" s="3"/>
    </row>
    <row r="73" spans="1:10">
      <c r="A73" s="54">
        <v>45361</v>
      </c>
      <c r="B73" s="56" t="s">
        <v>124</v>
      </c>
      <c r="C73" s="3" t="s">
        <v>492</v>
      </c>
      <c r="D73" s="3" t="s">
        <v>177</v>
      </c>
      <c r="E73" s="3" t="s">
        <v>170</v>
      </c>
      <c r="F73" s="3" t="s">
        <v>184</v>
      </c>
      <c r="G73" s="3" t="s">
        <v>228</v>
      </c>
      <c r="H73" s="3" t="s">
        <v>494</v>
      </c>
      <c r="I73" s="3"/>
      <c r="J73" s="3"/>
    </row>
    <row r="74" spans="1:10">
      <c r="A74" s="54">
        <v>45362</v>
      </c>
      <c r="B74" s="56" t="s">
        <v>6</v>
      </c>
      <c r="C74" s="3" t="s">
        <v>7</v>
      </c>
      <c r="D74" s="3" t="s">
        <v>141</v>
      </c>
      <c r="E74" s="3" t="s">
        <v>199</v>
      </c>
      <c r="F74" s="3" t="s">
        <v>249</v>
      </c>
      <c r="G74" s="3" t="s">
        <v>274</v>
      </c>
      <c r="H74" s="3"/>
      <c r="I74" s="3"/>
      <c r="J74" s="3"/>
    </row>
    <row r="75" spans="1:10">
      <c r="A75" s="54">
        <v>45363</v>
      </c>
      <c r="B75" s="55" t="s">
        <v>5</v>
      </c>
      <c r="C75" s="57" t="s">
        <v>420</v>
      </c>
    </row>
    <row r="76" spans="1:10">
      <c r="A76" s="54">
        <v>45364</v>
      </c>
      <c r="B76" s="55" t="s">
        <v>4</v>
      </c>
      <c r="C76" s="57" t="s">
        <v>199</v>
      </c>
    </row>
    <row r="77" spans="1:10">
      <c r="A77" s="54">
        <v>45365</v>
      </c>
      <c r="B77" s="55" t="s">
        <v>3</v>
      </c>
      <c r="C77" s="57" t="s">
        <v>219</v>
      </c>
    </row>
    <row r="78" spans="1:10">
      <c r="A78" s="54">
        <v>45366</v>
      </c>
      <c r="B78" s="55" t="s">
        <v>304</v>
      </c>
      <c r="C78" s="57" t="s">
        <v>408</v>
      </c>
    </row>
    <row r="79" spans="1:10">
      <c r="A79" s="54">
        <v>45367</v>
      </c>
      <c r="B79" s="56" t="s">
        <v>125</v>
      </c>
      <c r="C79" s="3" t="s">
        <v>183</v>
      </c>
      <c r="D79" s="3" t="s">
        <v>196</v>
      </c>
      <c r="E79" s="3" t="s">
        <v>288</v>
      </c>
      <c r="F79" s="3" t="s">
        <v>228</v>
      </c>
      <c r="G79" s="3" t="s">
        <v>235</v>
      </c>
      <c r="H79" s="3"/>
      <c r="I79" s="3"/>
      <c r="J79" s="3"/>
    </row>
    <row r="80" spans="1:10">
      <c r="A80" s="54">
        <v>45368</v>
      </c>
      <c r="B80" s="56" t="s">
        <v>124</v>
      </c>
      <c r="C80" s="3" t="s">
        <v>19</v>
      </c>
      <c r="D80" s="3" t="s">
        <v>177</v>
      </c>
      <c r="E80" s="3" t="s">
        <v>194</v>
      </c>
      <c r="F80" s="3" t="s">
        <v>199</v>
      </c>
      <c r="G80" s="3" t="s">
        <v>249</v>
      </c>
      <c r="H80" s="3"/>
      <c r="I80" s="3"/>
      <c r="J80" s="3"/>
    </row>
    <row r="81" spans="1:10">
      <c r="A81" s="54">
        <v>45369</v>
      </c>
      <c r="B81" s="55" t="s">
        <v>6</v>
      </c>
      <c r="C81" s="57" t="s">
        <v>184</v>
      </c>
    </row>
    <row r="82" spans="1:10">
      <c r="A82" s="54">
        <v>45370</v>
      </c>
      <c r="B82" s="55" t="s">
        <v>5</v>
      </c>
      <c r="C82" s="57" t="s">
        <v>184</v>
      </c>
    </row>
    <row r="83" spans="1:10">
      <c r="A83" s="54">
        <v>45371</v>
      </c>
      <c r="B83" s="55" t="s">
        <v>4</v>
      </c>
      <c r="C83" s="57" t="s">
        <v>194</v>
      </c>
    </row>
    <row r="84" spans="1:10">
      <c r="A84" s="54">
        <v>45372</v>
      </c>
      <c r="B84" s="55" t="s">
        <v>3</v>
      </c>
      <c r="C84" s="57" t="s">
        <v>194</v>
      </c>
    </row>
    <row r="85" spans="1:10">
      <c r="A85" s="54">
        <v>45373</v>
      </c>
      <c r="B85" s="55" t="s">
        <v>304</v>
      </c>
      <c r="C85" s="57" t="s">
        <v>189</v>
      </c>
    </row>
    <row r="86" spans="1:10">
      <c r="A86" s="54">
        <v>45374</v>
      </c>
      <c r="B86" s="56" t="s">
        <v>125</v>
      </c>
      <c r="C86" s="3" t="s">
        <v>199</v>
      </c>
      <c r="D86" s="3" t="s">
        <v>220</v>
      </c>
      <c r="E86" s="3" t="s">
        <v>249</v>
      </c>
      <c r="F86" s="3" t="s">
        <v>288</v>
      </c>
      <c r="G86" s="3" t="s">
        <v>408</v>
      </c>
      <c r="H86" s="3"/>
      <c r="I86" s="3"/>
      <c r="J86" s="3"/>
    </row>
    <row r="87" spans="1:10">
      <c r="A87" s="54">
        <v>45375</v>
      </c>
      <c r="B87" s="56" t="s">
        <v>124</v>
      </c>
      <c r="C87" s="3" t="s">
        <v>570</v>
      </c>
      <c r="D87" s="3" t="s">
        <v>282</v>
      </c>
      <c r="E87" s="3" t="s">
        <v>170</v>
      </c>
      <c r="F87" s="3" t="s">
        <v>20</v>
      </c>
      <c r="G87" s="3" t="s">
        <v>184</v>
      </c>
      <c r="H87" s="3"/>
      <c r="I87" s="3"/>
      <c r="J87" s="3"/>
    </row>
    <row r="88" spans="1:10">
      <c r="A88" s="54">
        <v>45376</v>
      </c>
      <c r="B88" s="55" t="s">
        <v>6</v>
      </c>
      <c r="C88" s="57" t="s">
        <v>194</v>
      </c>
    </row>
    <row r="89" spans="1:10">
      <c r="A89" s="54">
        <v>45377</v>
      </c>
      <c r="B89" s="55" t="s">
        <v>5</v>
      </c>
      <c r="C89" s="57" t="s">
        <v>194</v>
      </c>
    </row>
    <row r="90" spans="1:10">
      <c r="A90" s="54">
        <v>45378</v>
      </c>
      <c r="B90" s="55" t="s">
        <v>4</v>
      </c>
      <c r="C90" s="57" t="s">
        <v>184</v>
      </c>
    </row>
    <row r="91" spans="1:10">
      <c r="A91" s="54">
        <v>45379</v>
      </c>
      <c r="B91" s="55" t="s">
        <v>3</v>
      </c>
      <c r="C91" s="57" t="s">
        <v>184</v>
      </c>
    </row>
    <row r="92" spans="1:10">
      <c r="A92" s="54">
        <v>45380</v>
      </c>
      <c r="B92" s="56" t="s">
        <v>304</v>
      </c>
      <c r="C92" s="3" t="s">
        <v>2</v>
      </c>
      <c r="D92" s="3" t="s">
        <v>191</v>
      </c>
      <c r="E92" s="3" t="s">
        <v>556</v>
      </c>
      <c r="F92" s="3" t="s">
        <v>249</v>
      </c>
      <c r="G92" s="165" t="s">
        <v>557</v>
      </c>
      <c r="H92" s="3"/>
      <c r="I92" s="3"/>
      <c r="J92" s="3"/>
    </row>
    <row r="93" spans="1:10">
      <c r="A93" s="54">
        <v>45381</v>
      </c>
      <c r="B93" s="56" t="s">
        <v>125</v>
      </c>
      <c r="C93" s="3" t="s">
        <v>569</v>
      </c>
      <c r="D93" s="3" t="s">
        <v>199</v>
      </c>
      <c r="E93" s="3" t="s">
        <v>228</v>
      </c>
      <c r="F93" s="3" t="s">
        <v>560</v>
      </c>
      <c r="G93" s="3" t="s">
        <v>220</v>
      </c>
      <c r="H93" s="3"/>
      <c r="I93" s="3"/>
      <c r="J93" s="3"/>
    </row>
    <row r="94" spans="1:10">
      <c r="A94" s="54">
        <v>45382</v>
      </c>
      <c r="B94" s="56" t="s">
        <v>124</v>
      </c>
      <c r="C94" s="3" t="s">
        <v>219</v>
      </c>
      <c r="D94" s="3" t="s">
        <v>19</v>
      </c>
      <c r="E94" s="3" t="s">
        <v>170</v>
      </c>
      <c r="F94" s="3" t="s">
        <v>249</v>
      </c>
      <c r="G94" s="3" t="s">
        <v>274</v>
      </c>
      <c r="H94" s="3" t="s">
        <v>542</v>
      </c>
      <c r="I94" s="3"/>
      <c r="J94" s="3"/>
    </row>
    <row r="95" spans="1:10">
      <c r="A95" s="54">
        <v>45383</v>
      </c>
      <c r="B95" s="56" t="s">
        <v>6</v>
      </c>
      <c r="C95" s="3" t="s">
        <v>408</v>
      </c>
      <c r="D95" s="3" t="s">
        <v>184</v>
      </c>
      <c r="E95" s="3" t="s">
        <v>558</v>
      </c>
      <c r="F95" s="3" t="s">
        <v>188</v>
      </c>
      <c r="G95" s="165" t="s">
        <v>557</v>
      </c>
      <c r="H95" s="3"/>
      <c r="I95" s="3"/>
      <c r="J95" s="3"/>
    </row>
    <row r="96" spans="1:10">
      <c r="A96" s="54">
        <v>45384</v>
      </c>
      <c r="B96" s="55" t="s">
        <v>5</v>
      </c>
      <c r="C96" s="57" t="s">
        <v>249</v>
      </c>
    </row>
    <row r="97" spans="1:10">
      <c r="A97" s="54">
        <v>45385</v>
      </c>
      <c r="B97" s="55" t="s">
        <v>4</v>
      </c>
      <c r="C97" s="57" t="s">
        <v>249</v>
      </c>
    </row>
    <row r="98" spans="1:10">
      <c r="A98" s="54">
        <v>45386</v>
      </c>
      <c r="B98" s="55" t="s">
        <v>3</v>
      </c>
      <c r="C98" s="57" t="s">
        <v>220</v>
      </c>
    </row>
    <row r="99" spans="1:10">
      <c r="A99" s="54">
        <v>45387</v>
      </c>
      <c r="B99" s="55" t="s">
        <v>304</v>
      </c>
      <c r="C99" s="57" t="s">
        <v>220</v>
      </c>
    </row>
    <row r="100" spans="1:10">
      <c r="A100" s="54">
        <v>45388</v>
      </c>
      <c r="B100" s="56" t="s">
        <v>125</v>
      </c>
      <c r="C100" s="3" t="s">
        <v>274</v>
      </c>
      <c r="D100" s="3" t="s">
        <v>288</v>
      </c>
      <c r="E100" s="3" t="s">
        <v>235</v>
      </c>
      <c r="F100" s="3" t="s">
        <v>187</v>
      </c>
      <c r="G100" s="3" t="s">
        <v>191</v>
      </c>
      <c r="H100" s="3"/>
      <c r="I100" s="3"/>
      <c r="J100" s="3"/>
    </row>
    <row r="101" spans="1:10">
      <c r="A101" s="54">
        <v>45389</v>
      </c>
      <c r="B101" s="56" t="s">
        <v>124</v>
      </c>
      <c r="C101" s="3" t="s">
        <v>180</v>
      </c>
      <c r="D101" s="3" t="s">
        <v>249</v>
      </c>
      <c r="E101" s="3" t="s">
        <v>183</v>
      </c>
      <c r="F101" s="3" t="s">
        <v>177</v>
      </c>
      <c r="G101" s="3" t="s">
        <v>189</v>
      </c>
      <c r="H101" s="3"/>
      <c r="I101" s="3"/>
      <c r="J101" s="3"/>
    </row>
    <row r="102" spans="1:10">
      <c r="A102" s="54">
        <v>45390</v>
      </c>
      <c r="B102" s="55" t="s">
        <v>6</v>
      </c>
      <c r="C102" s="57" t="s">
        <v>141</v>
      </c>
    </row>
    <row r="103" spans="1:10">
      <c r="A103" s="54">
        <v>45391</v>
      </c>
      <c r="B103" s="55" t="s">
        <v>5</v>
      </c>
      <c r="C103" s="57" t="s">
        <v>141</v>
      </c>
    </row>
    <row r="104" spans="1:10">
      <c r="A104" s="54">
        <v>45392</v>
      </c>
      <c r="B104" s="55" t="s">
        <v>4</v>
      </c>
      <c r="C104" s="57" t="s">
        <v>141</v>
      </c>
    </row>
    <row r="105" spans="1:10">
      <c r="A105" s="54">
        <v>45393</v>
      </c>
      <c r="B105" s="55" t="s">
        <v>3</v>
      </c>
      <c r="C105" s="57" t="s">
        <v>141</v>
      </c>
    </row>
    <row r="106" spans="1:10">
      <c r="A106" s="54">
        <v>45394</v>
      </c>
      <c r="B106" s="55" t="s">
        <v>304</v>
      </c>
      <c r="C106" s="57" t="s">
        <v>194</v>
      </c>
    </row>
    <row r="107" spans="1:10">
      <c r="A107" s="54">
        <v>45395</v>
      </c>
      <c r="B107" s="56" t="s">
        <v>125</v>
      </c>
      <c r="C107" s="3" t="s">
        <v>199</v>
      </c>
      <c r="D107" s="3" t="s">
        <v>180</v>
      </c>
      <c r="E107" s="3" t="s">
        <v>19</v>
      </c>
      <c r="F107" s="3" t="s">
        <v>190</v>
      </c>
      <c r="G107" s="3" t="s">
        <v>274</v>
      </c>
      <c r="H107" s="3"/>
      <c r="I107" s="3"/>
      <c r="J107" s="3"/>
    </row>
    <row r="108" spans="1:10">
      <c r="A108" s="54">
        <v>45396</v>
      </c>
      <c r="B108" s="56" t="s">
        <v>124</v>
      </c>
      <c r="C108" s="3" t="s">
        <v>194</v>
      </c>
      <c r="D108" s="3" t="s">
        <v>191</v>
      </c>
      <c r="E108" s="3" t="s">
        <v>187</v>
      </c>
      <c r="F108" s="3" t="s">
        <v>415</v>
      </c>
      <c r="G108" s="3" t="s">
        <v>220</v>
      </c>
      <c r="H108" s="3"/>
      <c r="I108" s="3"/>
      <c r="J108" s="3"/>
    </row>
    <row r="109" spans="1:10">
      <c r="A109" s="54">
        <v>45397</v>
      </c>
      <c r="B109" s="55" t="s">
        <v>6</v>
      </c>
      <c r="C109" s="57" t="s">
        <v>228</v>
      </c>
    </row>
    <row r="110" spans="1:10">
      <c r="A110" s="54">
        <v>45398</v>
      </c>
      <c r="B110" s="55" t="s">
        <v>5</v>
      </c>
      <c r="C110" s="57" t="s">
        <v>261</v>
      </c>
    </row>
    <row r="111" spans="1:10">
      <c r="A111" s="54">
        <v>45399</v>
      </c>
      <c r="B111" s="55" t="s">
        <v>4</v>
      </c>
      <c r="C111" s="57" t="s">
        <v>228</v>
      </c>
    </row>
    <row r="112" spans="1:10">
      <c r="A112" s="54">
        <v>45400</v>
      </c>
      <c r="B112" s="55" t="s">
        <v>3</v>
      </c>
      <c r="C112" s="57" t="s">
        <v>261</v>
      </c>
    </row>
    <row r="113" spans="1:10">
      <c r="A113" s="54">
        <v>45401</v>
      </c>
      <c r="B113" s="55" t="s">
        <v>304</v>
      </c>
      <c r="C113" s="57" t="s">
        <v>261</v>
      </c>
    </row>
    <row r="114" spans="1:10">
      <c r="A114" s="54">
        <v>45402</v>
      </c>
      <c r="B114" s="56" t="s">
        <v>125</v>
      </c>
      <c r="C114" s="3" t="s">
        <v>235</v>
      </c>
      <c r="D114" s="3" t="s">
        <v>408</v>
      </c>
      <c r="E114" s="3" t="s">
        <v>187</v>
      </c>
      <c r="F114" s="3" t="s">
        <v>199</v>
      </c>
      <c r="G114" s="3" t="s">
        <v>190</v>
      </c>
      <c r="H114" s="3"/>
      <c r="I114" s="3"/>
      <c r="J114" s="3"/>
    </row>
    <row r="115" spans="1:10">
      <c r="A115" s="54">
        <v>45403</v>
      </c>
      <c r="B115" s="56" t="s">
        <v>124</v>
      </c>
      <c r="C115" s="3" t="s">
        <v>261</v>
      </c>
      <c r="D115" s="3" t="s">
        <v>228</v>
      </c>
      <c r="E115" s="3" t="s">
        <v>170</v>
      </c>
      <c r="F115" s="3" t="s">
        <v>220</v>
      </c>
      <c r="G115" s="3" t="s">
        <v>19</v>
      </c>
      <c r="H115" s="3"/>
      <c r="I115" s="3"/>
      <c r="J115" s="3"/>
    </row>
    <row r="116" spans="1:10">
      <c r="A116" s="54">
        <v>45404</v>
      </c>
      <c r="B116" s="55" t="s">
        <v>6</v>
      </c>
      <c r="C116" s="57" t="s">
        <v>408</v>
      </c>
    </row>
    <row r="117" spans="1:10">
      <c r="A117" s="54">
        <v>45405</v>
      </c>
      <c r="B117" s="55" t="s">
        <v>5</v>
      </c>
      <c r="C117" s="57" t="s">
        <v>220</v>
      </c>
    </row>
    <row r="118" spans="1:10">
      <c r="A118" s="54">
        <v>45406</v>
      </c>
      <c r="B118" s="55" t="s">
        <v>4</v>
      </c>
      <c r="C118" s="57" t="s">
        <v>261</v>
      </c>
    </row>
    <row r="119" spans="1:10">
      <c r="A119" s="54">
        <v>45407</v>
      </c>
      <c r="B119" s="230" t="s">
        <v>3</v>
      </c>
      <c r="C119" s="231" t="s">
        <v>19</v>
      </c>
      <c r="D119" s="231" t="s">
        <v>235</v>
      </c>
      <c r="E119" s="231" t="s">
        <v>190</v>
      </c>
      <c r="F119" s="231" t="s">
        <v>2</v>
      </c>
      <c r="G119" s="231" t="s">
        <v>301</v>
      </c>
      <c r="H119" s="231"/>
      <c r="I119" s="231"/>
      <c r="J119" s="231"/>
    </row>
    <row r="120" spans="1:10">
      <c r="A120" s="54">
        <v>45408</v>
      </c>
      <c r="B120" s="55" t="s">
        <v>304</v>
      </c>
      <c r="C120" s="57" t="s">
        <v>288</v>
      </c>
    </row>
    <row r="121" spans="1:10">
      <c r="A121" s="54">
        <v>45409</v>
      </c>
      <c r="B121" s="56" t="s">
        <v>125</v>
      </c>
      <c r="C121" s="3" t="s">
        <v>261</v>
      </c>
      <c r="D121" s="3" t="s">
        <v>274</v>
      </c>
      <c r="E121" s="3" t="s">
        <v>180</v>
      </c>
      <c r="F121" s="3" t="s">
        <v>7</v>
      </c>
      <c r="G121" s="3" t="s">
        <v>257</v>
      </c>
      <c r="H121" s="3"/>
      <c r="I121" s="3"/>
      <c r="J121" s="3"/>
    </row>
    <row r="122" spans="1:10">
      <c r="A122" s="54">
        <v>45410</v>
      </c>
      <c r="B122" s="56" t="s">
        <v>124</v>
      </c>
      <c r="C122" s="3" t="s">
        <v>9</v>
      </c>
      <c r="D122" s="3" t="s">
        <v>288</v>
      </c>
      <c r="E122" s="3" t="s">
        <v>249</v>
      </c>
      <c r="F122" s="3" t="s">
        <v>19</v>
      </c>
      <c r="G122" s="3" t="s">
        <v>170</v>
      </c>
      <c r="H122" s="3"/>
      <c r="I122" s="3"/>
      <c r="J122" s="3"/>
    </row>
    <row r="123" spans="1:10">
      <c r="A123" s="54">
        <v>45411</v>
      </c>
      <c r="B123" s="55" t="s">
        <v>6</v>
      </c>
      <c r="C123" s="57" t="s">
        <v>220</v>
      </c>
    </row>
    <row r="124" spans="1:10">
      <c r="A124" s="54">
        <v>45412</v>
      </c>
      <c r="B124" s="55" t="s">
        <v>5</v>
      </c>
      <c r="C124" s="57" t="s">
        <v>220</v>
      </c>
    </row>
    <row r="125" spans="1:10">
      <c r="A125" s="54">
        <v>45413</v>
      </c>
      <c r="B125" s="55" t="s">
        <v>4</v>
      </c>
      <c r="C125" s="57" t="s">
        <v>288</v>
      </c>
    </row>
    <row r="126" spans="1:10">
      <c r="A126" s="54">
        <v>45414</v>
      </c>
      <c r="B126" s="55" t="s">
        <v>3</v>
      </c>
      <c r="C126" s="57" t="s">
        <v>249</v>
      </c>
    </row>
    <row r="127" spans="1:10">
      <c r="A127" s="54">
        <v>45415</v>
      </c>
      <c r="B127" s="55" t="s">
        <v>304</v>
      </c>
      <c r="C127" s="57" t="s">
        <v>249</v>
      </c>
    </row>
    <row r="128" spans="1:10">
      <c r="A128" s="54">
        <v>45416</v>
      </c>
      <c r="B128" s="56" t="s">
        <v>125</v>
      </c>
      <c r="C128" s="3" t="s">
        <v>184</v>
      </c>
      <c r="D128" s="3" t="s">
        <v>420</v>
      </c>
      <c r="E128" s="3" t="s">
        <v>170</v>
      </c>
      <c r="F128" s="3" t="s">
        <v>187</v>
      </c>
      <c r="G128" s="3" t="s">
        <v>7</v>
      </c>
      <c r="H128" s="3"/>
      <c r="I128" s="3"/>
      <c r="J128" s="3"/>
    </row>
    <row r="129" spans="1:10">
      <c r="A129" s="54">
        <v>45417</v>
      </c>
      <c r="B129" s="56" t="s">
        <v>124</v>
      </c>
      <c r="C129" s="3" t="s">
        <v>220</v>
      </c>
      <c r="D129" s="3" t="s">
        <v>199</v>
      </c>
      <c r="E129" s="3" t="s">
        <v>141</v>
      </c>
      <c r="F129" s="3" t="s">
        <v>408</v>
      </c>
      <c r="G129" s="3" t="s">
        <v>19</v>
      </c>
      <c r="H129" s="3"/>
      <c r="I129" s="3"/>
      <c r="J129" s="3"/>
    </row>
    <row r="130" spans="1:10">
      <c r="A130" s="54">
        <v>45418</v>
      </c>
      <c r="B130" s="55" t="s">
        <v>6</v>
      </c>
      <c r="C130" s="57" t="s">
        <v>235</v>
      </c>
    </row>
    <row r="131" spans="1:10">
      <c r="A131" s="54">
        <v>45419</v>
      </c>
      <c r="B131" s="55" t="s">
        <v>5</v>
      </c>
      <c r="C131" s="57" t="s">
        <v>235</v>
      </c>
    </row>
    <row r="132" spans="1:10">
      <c r="A132" s="54">
        <v>45420</v>
      </c>
      <c r="B132" s="55" t="s">
        <v>4</v>
      </c>
      <c r="C132" s="57" t="s">
        <v>235</v>
      </c>
    </row>
    <row r="133" spans="1:10">
      <c r="A133" s="54">
        <v>45421</v>
      </c>
      <c r="B133" s="55" t="s">
        <v>3</v>
      </c>
      <c r="C133" s="57" t="s">
        <v>415</v>
      </c>
    </row>
    <row r="134" spans="1:10">
      <c r="A134" s="54">
        <v>45422</v>
      </c>
      <c r="B134" s="55" t="s">
        <v>304</v>
      </c>
      <c r="C134" s="57" t="s">
        <v>235</v>
      </c>
    </row>
    <row r="135" spans="1:10">
      <c r="A135" s="54">
        <v>45423</v>
      </c>
      <c r="B135" s="56" t="s">
        <v>125</v>
      </c>
      <c r="C135" s="3" t="s">
        <v>415</v>
      </c>
      <c r="D135" s="3" t="s">
        <v>282</v>
      </c>
      <c r="E135" s="3" t="s">
        <v>19</v>
      </c>
      <c r="F135" s="3" t="s">
        <v>257</v>
      </c>
      <c r="G135" s="3" t="s">
        <v>2</v>
      </c>
      <c r="H135" s="3"/>
      <c r="I135" s="3"/>
      <c r="J135" s="3"/>
    </row>
    <row r="136" spans="1:10">
      <c r="A136" s="54">
        <v>45424</v>
      </c>
      <c r="B136" s="56" t="s">
        <v>124</v>
      </c>
      <c r="C136" s="3" t="s">
        <v>249</v>
      </c>
      <c r="D136" s="3" t="s">
        <v>220</v>
      </c>
      <c r="E136" s="3" t="s">
        <v>7</v>
      </c>
      <c r="F136" s="3" t="s">
        <v>199</v>
      </c>
      <c r="G136" s="3" t="s">
        <v>189</v>
      </c>
      <c r="H136" s="3"/>
      <c r="I136" s="3"/>
      <c r="J136" s="3"/>
    </row>
    <row r="137" spans="1:10">
      <c r="A137" s="54">
        <v>45425</v>
      </c>
      <c r="B137" s="55" t="s">
        <v>6</v>
      </c>
      <c r="C137" s="57" t="s">
        <v>415</v>
      </c>
    </row>
    <row r="138" spans="1:10">
      <c r="A138" s="54">
        <v>45426</v>
      </c>
      <c r="B138" s="55" t="s">
        <v>5</v>
      </c>
      <c r="C138" s="57" t="s">
        <v>415</v>
      </c>
    </row>
    <row r="139" spans="1:10">
      <c r="A139" s="54">
        <v>45427</v>
      </c>
      <c r="B139" s="55" t="s">
        <v>4</v>
      </c>
      <c r="C139" s="57" t="s">
        <v>415</v>
      </c>
    </row>
    <row r="140" spans="1:10">
      <c r="A140" s="54">
        <v>45428</v>
      </c>
      <c r="B140" s="55" t="s">
        <v>3</v>
      </c>
      <c r="C140" s="57" t="s">
        <v>214</v>
      </c>
    </row>
    <row r="141" spans="1:10">
      <c r="A141" s="54">
        <v>45429</v>
      </c>
      <c r="B141" s="55" t="s">
        <v>304</v>
      </c>
      <c r="C141" s="57" t="s">
        <v>415</v>
      </c>
    </row>
    <row r="142" spans="1:10">
      <c r="A142" s="54">
        <v>45430</v>
      </c>
      <c r="B142" s="56" t="s">
        <v>125</v>
      </c>
      <c r="C142" s="3" t="s">
        <v>274</v>
      </c>
      <c r="D142" s="3" t="s">
        <v>190</v>
      </c>
      <c r="E142" s="3" t="s">
        <v>170</v>
      </c>
      <c r="F142" s="3" t="s">
        <v>191</v>
      </c>
      <c r="G142" s="3" t="s">
        <v>301</v>
      </c>
      <c r="H142" s="3"/>
      <c r="I142" s="3"/>
      <c r="J142" s="3"/>
    </row>
    <row r="143" spans="1:10">
      <c r="A143" s="54">
        <v>45431</v>
      </c>
      <c r="B143" s="56" t="s">
        <v>124</v>
      </c>
      <c r="C143" s="3" t="s">
        <v>187</v>
      </c>
      <c r="D143" s="3" t="s">
        <v>180</v>
      </c>
      <c r="E143" s="3" t="s">
        <v>2</v>
      </c>
      <c r="F143" s="3" t="s">
        <v>219</v>
      </c>
      <c r="G143" s="3" t="s">
        <v>194</v>
      </c>
      <c r="H143" s="3"/>
      <c r="I143" s="3"/>
      <c r="J143" s="3"/>
    </row>
    <row r="144" spans="1:10">
      <c r="A144" s="54">
        <v>45432</v>
      </c>
      <c r="B144" s="55" t="s">
        <v>6</v>
      </c>
      <c r="C144" s="57" t="s">
        <v>235</v>
      </c>
    </row>
    <row r="145" spans="1:10">
      <c r="A145" s="54">
        <v>45433</v>
      </c>
      <c r="B145" s="55" t="s">
        <v>5</v>
      </c>
      <c r="C145" s="57" t="s">
        <v>214</v>
      </c>
    </row>
    <row r="146" spans="1:10">
      <c r="A146" s="54">
        <v>45434</v>
      </c>
      <c r="B146" s="55" t="s">
        <v>4</v>
      </c>
      <c r="C146" s="57" t="s">
        <v>214</v>
      </c>
    </row>
    <row r="147" spans="1:10">
      <c r="A147" s="54">
        <v>45435</v>
      </c>
      <c r="B147" s="55" t="s">
        <v>3</v>
      </c>
      <c r="C147" s="57" t="s">
        <v>214</v>
      </c>
    </row>
    <row r="148" spans="1:10">
      <c r="A148" s="54">
        <v>45436</v>
      </c>
      <c r="B148" s="55" t="s">
        <v>304</v>
      </c>
      <c r="C148" s="57" t="s">
        <v>214</v>
      </c>
    </row>
    <row r="149" spans="1:10">
      <c r="A149" s="54">
        <v>45437</v>
      </c>
      <c r="B149" s="56" t="s">
        <v>125</v>
      </c>
      <c r="C149" s="3" t="s">
        <v>184</v>
      </c>
      <c r="D149" s="3" t="s">
        <v>196</v>
      </c>
      <c r="E149" s="3" t="s">
        <v>2</v>
      </c>
      <c r="F149" s="3" t="s">
        <v>420</v>
      </c>
      <c r="G149" s="3" t="s">
        <v>281</v>
      </c>
      <c r="H149" s="3"/>
      <c r="I149" s="3"/>
      <c r="J149" s="3"/>
    </row>
    <row r="150" spans="1:10">
      <c r="A150" s="54">
        <v>45438</v>
      </c>
      <c r="B150" s="56" t="s">
        <v>124</v>
      </c>
      <c r="C150" s="3" t="s">
        <v>190</v>
      </c>
      <c r="D150" s="3" t="s">
        <v>19</v>
      </c>
      <c r="E150" s="3" t="s">
        <v>199</v>
      </c>
      <c r="F150" s="3" t="s">
        <v>408</v>
      </c>
      <c r="G150" s="3" t="s">
        <v>141</v>
      </c>
      <c r="H150" s="3"/>
      <c r="I150" s="3"/>
      <c r="J150" s="3"/>
    </row>
    <row r="151" spans="1:10">
      <c r="A151" s="54">
        <v>45439</v>
      </c>
      <c r="B151" s="55" t="s">
        <v>6</v>
      </c>
      <c r="C151" s="57" t="s">
        <v>274</v>
      </c>
    </row>
    <row r="152" spans="1:10">
      <c r="A152" s="54">
        <v>45440</v>
      </c>
      <c r="B152" s="55" t="s">
        <v>5</v>
      </c>
      <c r="C152" s="57" t="s">
        <v>274</v>
      </c>
    </row>
    <row r="153" spans="1:10">
      <c r="A153" s="54">
        <v>45441</v>
      </c>
      <c r="B153" s="55" t="s">
        <v>4</v>
      </c>
      <c r="C153" s="57" t="s">
        <v>274</v>
      </c>
    </row>
    <row r="154" spans="1:10">
      <c r="A154" s="54">
        <v>45442</v>
      </c>
      <c r="B154" s="55" t="s">
        <v>3</v>
      </c>
      <c r="C154" s="57" t="s">
        <v>274</v>
      </c>
    </row>
    <row r="155" spans="1:10">
      <c r="A155" s="54">
        <v>45443</v>
      </c>
      <c r="B155" s="55" t="s">
        <v>304</v>
      </c>
      <c r="C155" s="57" t="s">
        <v>274</v>
      </c>
    </row>
    <row r="156" spans="1:10">
      <c r="A156" s="54">
        <v>45444</v>
      </c>
      <c r="B156" s="56" t="s">
        <v>125</v>
      </c>
      <c r="C156" s="3" t="s">
        <v>420</v>
      </c>
      <c r="D156" s="3" t="s">
        <v>187</v>
      </c>
      <c r="E156" s="3" t="s">
        <v>191</v>
      </c>
      <c r="F156" s="3" t="s">
        <v>184</v>
      </c>
      <c r="G156" s="3" t="s">
        <v>141</v>
      </c>
      <c r="H156" s="3"/>
      <c r="I156" s="3"/>
      <c r="J156" s="3"/>
    </row>
    <row r="157" spans="1:10">
      <c r="A157" s="54">
        <v>45445</v>
      </c>
      <c r="B157" s="56" t="s">
        <v>124</v>
      </c>
      <c r="C157" s="3" t="s">
        <v>183</v>
      </c>
      <c r="D157" s="3" t="s">
        <v>7</v>
      </c>
      <c r="E157" s="3" t="s">
        <v>219</v>
      </c>
      <c r="F157" s="3" t="s">
        <v>194</v>
      </c>
      <c r="G157" s="3" t="s">
        <v>180</v>
      </c>
      <c r="H157" s="3"/>
      <c r="I157" s="3"/>
      <c r="J157" s="3"/>
    </row>
    <row r="158" spans="1:10">
      <c r="A158" s="54">
        <v>45446</v>
      </c>
      <c r="B158" s="55" t="s">
        <v>6</v>
      </c>
      <c r="C158" s="57" t="s">
        <v>187</v>
      </c>
    </row>
    <row r="159" spans="1:10">
      <c r="A159" s="54">
        <v>45447</v>
      </c>
      <c r="B159" s="55" t="s">
        <v>5</v>
      </c>
      <c r="C159" s="57" t="s">
        <v>187</v>
      </c>
    </row>
    <row r="160" spans="1:10">
      <c r="A160" s="54">
        <v>45448</v>
      </c>
      <c r="B160" s="55" t="s">
        <v>4</v>
      </c>
      <c r="C160" s="57" t="s">
        <v>187</v>
      </c>
    </row>
    <row r="161" spans="1:10">
      <c r="A161" s="54">
        <v>45449</v>
      </c>
      <c r="B161" s="55" t="s">
        <v>3</v>
      </c>
      <c r="C161" s="57" t="s">
        <v>187</v>
      </c>
    </row>
    <row r="162" spans="1:10">
      <c r="A162" s="54">
        <v>45450</v>
      </c>
      <c r="B162" s="55" t="s">
        <v>304</v>
      </c>
      <c r="C162" s="57" t="s">
        <v>187</v>
      </c>
    </row>
    <row r="163" spans="1:10">
      <c r="A163" s="54">
        <v>45451</v>
      </c>
      <c r="B163" s="56" t="s">
        <v>125</v>
      </c>
      <c r="C163" s="3" t="s">
        <v>199</v>
      </c>
      <c r="D163" s="3" t="s">
        <v>214</v>
      </c>
      <c r="E163" s="3" t="s">
        <v>170</v>
      </c>
      <c r="F163" s="3" t="s">
        <v>184</v>
      </c>
      <c r="G163" s="3" t="s">
        <v>415</v>
      </c>
      <c r="H163" s="3"/>
      <c r="I163" s="3"/>
      <c r="J163" s="3"/>
    </row>
    <row r="164" spans="1:10">
      <c r="A164" s="54">
        <v>45452</v>
      </c>
      <c r="B164" s="56" t="s">
        <v>124</v>
      </c>
      <c r="C164" s="232"/>
      <c r="D164" s="3" t="s">
        <v>191</v>
      </c>
      <c r="E164" s="3" t="s">
        <v>2</v>
      </c>
      <c r="F164" s="3" t="s">
        <v>186</v>
      </c>
      <c r="G164" s="3" t="s">
        <v>193</v>
      </c>
      <c r="H164" s="3" t="s">
        <v>582</v>
      </c>
      <c r="I164" s="3"/>
      <c r="J164" s="3"/>
    </row>
    <row r="165" spans="1:10">
      <c r="A165" s="54">
        <v>45453</v>
      </c>
      <c r="B165" s="56" t="s">
        <v>6</v>
      </c>
      <c r="C165" s="3" t="s">
        <v>141</v>
      </c>
      <c r="D165" s="3" t="s">
        <v>219</v>
      </c>
      <c r="E165" s="3" t="s">
        <v>7</v>
      </c>
      <c r="F165" s="3" t="s">
        <v>281</v>
      </c>
      <c r="G165" s="3" t="s">
        <v>282</v>
      </c>
      <c r="H165" s="3"/>
      <c r="I165" s="3"/>
      <c r="J165" s="3"/>
    </row>
    <row r="166" spans="1:10">
      <c r="A166" s="54">
        <v>45454</v>
      </c>
      <c r="B166" s="55" t="s">
        <v>5</v>
      </c>
      <c r="C166" s="57" t="s">
        <v>219</v>
      </c>
    </row>
    <row r="167" spans="1:10">
      <c r="A167" s="54">
        <v>45455</v>
      </c>
      <c r="B167" s="55" t="s">
        <v>4</v>
      </c>
      <c r="C167" s="57" t="s">
        <v>191</v>
      </c>
    </row>
    <row r="168" spans="1:10">
      <c r="A168" s="54">
        <v>45456</v>
      </c>
      <c r="B168" s="55" t="s">
        <v>3</v>
      </c>
      <c r="C168" s="57" t="s">
        <v>219</v>
      </c>
    </row>
    <row r="169" spans="1:10">
      <c r="A169" s="54">
        <v>45457</v>
      </c>
      <c r="B169" s="55" t="s">
        <v>304</v>
      </c>
      <c r="C169" s="57" t="s">
        <v>192</v>
      </c>
    </row>
    <row r="170" spans="1:10">
      <c r="A170" s="54">
        <v>45458</v>
      </c>
      <c r="B170" s="56" t="s">
        <v>125</v>
      </c>
      <c r="C170" s="3" t="s">
        <v>214</v>
      </c>
      <c r="D170" s="3" t="s">
        <v>271</v>
      </c>
      <c r="E170" s="3" t="s">
        <v>420</v>
      </c>
      <c r="F170" s="3" t="s">
        <v>228</v>
      </c>
      <c r="G170" s="3" t="s">
        <v>191</v>
      </c>
      <c r="H170" s="3"/>
      <c r="I170" s="3"/>
      <c r="J170" s="3"/>
    </row>
    <row r="171" spans="1:10">
      <c r="A171" s="54">
        <v>45459</v>
      </c>
      <c r="B171" s="56" t="s">
        <v>124</v>
      </c>
      <c r="C171" s="3" t="s">
        <v>2</v>
      </c>
      <c r="D171" s="3" t="s">
        <v>189</v>
      </c>
      <c r="E171" s="3" t="s">
        <v>408</v>
      </c>
      <c r="F171" s="3" t="s">
        <v>288</v>
      </c>
      <c r="G171" s="3" t="s">
        <v>199</v>
      </c>
      <c r="H171" s="3"/>
      <c r="I171" s="3"/>
      <c r="J171" s="3"/>
    </row>
    <row r="172" spans="1:10">
      <c r="A172" s="54">
        <v>45460</v>
      </c>
      <c r="B172" s="55" t="s">
        <v>6</v>
      </c>
      <c r="C172" s="57" t="s">
        <v>190</v>
      </c>
    </row>
    <row r="173" spans="1:10">
      <c r="A173" s="54">
        <v>45461</v>
      </c>
      <c r="B173" s="55" t="s">
        <v>5</v>
      </c>
      <c r="C173" s="57" t="s">
        <v>190</v>
      </c>
    </row>
    <row r="174" spans="1:10">
      <c r="A174" s="54">
        <v>45462</v>
      </c>
      <c r="B174" s="55" t="s">
        <v>4</v>
      </c>
      <c r="C174" s="57" t="s">
        <v>190</v>
      </c>
    </row>
    <row r="175" spans="1:10">
      <c r="A175" s="54">
        <v>45463</v>
      </c>
      <c r="B175" s="55" t="s">
        <v>3</v>
      </c>
      <c r="C175" s="57" t="s">
        <v>190</v>
      </c>
    </row>
    <row r="176" spans="1:10">
      <c r="A176" s="54">
        <v>45464</v>
      </c>
      <c r="B176" s="55" t="s">
        <v>304</v>
      </c>
      <c r="C176" s="57" t="s">
        <v>420</v>
      </c>
    </row>
    <row r="177" spans="1:10">
      <c r="A177" s="54">
        <v>45465</v>
      </c>
      <c r="B177" s="56" t="s">
        <v>125</v>
      </c>
      <c r="C177" s="3" t="s">
        <v>191</v>
      </c>
      <c r="D177" s="3" t="s">
        <v>189</v>
      </c>
      <c r="E177" s="3" t="s">
        <v>199</v>
      </c>
      <c r="F177" s="3" t="s">
        <v>220</v>
      </c>
      <c r="G177" s="3" t="s">
        <v>184</v>
      </c>
      <c r="H177" s="3"/>
      <c r="I177" s="3"/>
      <c r="J177" s="3"/>
    </row>
    <row r="178" spans="1:10">
      <c r="A178" s="54">
        <v>45466</v>
      </c>
      <c r="B178" s="56" t="s">
        <v>124</v>
      </c>
      <c r="C178" s="3" t="s">
        <v>219</v>
      </c>
      <c r="D178" s="3" t="s">
        <v>408</v>
      </c>
      <c r="E178" s="3" t="s">
        <v>194</v>
      </c>
      <c r="F178" s="3" t="s">
        <v>235</v>
      </c>
      <c r="G178" s="3" t="s">
        <v>249</v>
      </c>
      <c r="H178" s="3"/>
      <c r="I178" s="3"/>
      <c r="J178" s="3"/>
    </row>
    <row r="179" spans="1:10">
      <c r="A179" s="54">
        <v>45467</v>
      </c>
      <c r="B179" s="55" t="s">
        <v>6</v>
      </c>
      <c r="C179" s="57" t="s">
        <v>288</v>
      </c>
    </row>
    <row r="180" spans="1:10">
      <c r="A180" s="54">
        <v>45468</v>
      </c>
      <c r="B180" s="55" t="s">
        <v>5</v>
      </c>
      <c r="C180" s="57" t="s">
        <v>408</v>
      </c>
    </row>
    <row r="181" spans="1:10">
      <c r="A181" s="54">
        <v>45469</v>
      </c>
      <c r="B181" s="55" t="s">
        <v>4</v>
      </c>
      <c r="C181" s="57" t="s">
        <v>408</v>
      </c>
    </row>
    <row r="182" spans="1:10">
      <c r="A182" s="54">
        <v>45470</v>
      </c>
      <c r="B182" s="55" t="s">
        <v>3</v>
      </c>
      <c r="C182" s="57" t="s">
        <v>420</v>
      </c>
    </row>
    <row r="183" spans="1:10">
      <c r="A183" s="54">
        <v>45471</v>
      </c>
      <c r="B183" s="55" t="s">
        <v>304</v>
      </c>
      <c r="C183" s="57" t="s">
        <v>190</v>
      </c>
    </row>
    <row r="184" spans="1:10">
      <c r="A184" s="54">
        <v>45472</v>
      </c>
      <c r="B184" s="56" t="s">
        <v>125</v>
      </c>
      <c r="C184" s="3" t="s">
        <v>408</v>
      </c>
      <c r="D184" s="3" t="s">
        <v>420</v>
      </c>
      <c r="E184" s="3" t="s">
        <v>184</v>
      </c>
      <c r="F184" s="3" t="s">
        <v>415</v>
      </c>
      <c r="G184" s="3" t="s">
        <v>199</v>
      </c>
      <c r="H184" s="3"/>
      <c r="I184" s="3"/>
      <c r="J184" s="3"/>
    </row>
    <row r="185" spans="1:10">
      <c r="A185" s="54">
        <v>45473</v>
      </c>
      <c r="B185" s="56" t="s">
        <v>124</v>
      </c>
      <c r="C185" s="3" t="s">
        <v>180</v>
      </c>
      <c r="D185" s="3" t="s">
        <v>141</v>
      </c>
      <c r="E185" s="3" t="s">
        <v>249</v>
      </c>
      <c r="F185" s="3" t="s">
        <v>214</v>
      </c>
      <c r="G185" s="3" t="s">
        <v>194</v>
      </c>
      <c r="H185" s="3"/>
      <c r="I185" s="3"/>
      <c r="J185" s="3"/>
    </row>
    <row r="186" spans="1:10">
      <c r="A186" s="54">
        <v>45474</v>
      </c>
      <c r="B186" s="55" t="s">
        <v>6</v>
      </c>
      <c r="C186" s="57" t="s">
        <v>170</v>
      </c>
    </row>
    <row r="187" spans="1:10">
      <c r="A187" s="54">
        <v>45475</v>
      </c>
      <c r="B187" s="55" t="s">
        <v>5</v>
      </c>
      <c r="C187" s="57" t="s">
        <v>170</v>
      </c>
    </row>
    <row r="188" spans="1:10">
      <c r="A188" s="54">
        <v>45476</v>
      </c>
      <c r="B188" s="55" t="s">
        <v>4</v>
      </c>
      <c r="C188" s="57" t="s">
        <v>170</v>
      </c>
    </row>
    <row r="189" spans="1:10">
      <c r="A189" s="54">
        <v>45477</v>
      </c>
      <c r="B189" s="55" t="s">
        <v>3</v>
      </c>
      <c r="C189" s="57" t="s">
        <v>170</v>
      </c>
    </row>
    <row r="190" spans="1:10">
      <c r="A190" s="54">
        <v>45478</v>
      </c>
      <c r="B190" s="55" t="s">
        <v>304</v>
      </c>
      <c r="C190" s="57" t="s">
        <v>170</v>
      </c>
    </row>
    <row r="191" spans="1:10">
      <c r="A191" s="54">
        <v>45479</v>
      </c>
      <c r="B191" s="56" t="s">
        <v>125</v>
      </c>
      <c r="C191" s="3" t="s">
        <v>19</v>
      </c>
      <c r="D191" s="3" t="s">
        <v>194</v>
      </c>
      <c r="E191" s="3" t="s">
        <v>183</v>
      </c>
      <c r="F191" s="3" t="s">
        <v>180</v>
      </c>
      <c r="G191" s="3" t="s">
        <v>288</v>
      </c>
      <c r="H191" s="3"/>
      <c r="I191" s="3"/>
      <c r="J191" s="3"/>
    </row>
    <row r="192" spans="1:10">
      <c r="A192" s="54">
        <v>45480</v>
      </c>
      <c r="B192" s="56" t="s">
        <v>124</v>
      </c>
      <c r="C192" s="3" t="s">
        <v>420</v>
      </c>
      <c r="D192" s="3" t="s">
        <v>184</v>
      </c>
      <c r="E192" s="3" t="s">
        <v>228</v>
      </c>
      <c r="F192" s="3" t="s">
        <v>282</v>
      </c>
      <c r="G192" s="3" t="s">
        <v>220</v>
      </c>
      <c r="H192" s="3"/>
      <c r="I192" s="3"/>
      <c r="J192" s="3"/>
    </row>
    <row r="193" spans="1:10">
      <c r="A193" s="54">
        <v>45481</v>
      </c>
      <c r="B193" s="55" t="s">
        <v>6</v>
      </c>
      <c r="C193" s="57" t="s">
        <v>2</v>
      </c>
    </row>
    <row r="194" spans="1:10">
      <c r="A194" s="54">
        <v>45482</v>
      </c>
      <c r="B194" s="55" t="s">
        <v>5</v>
      </c>
      <c r="C194" s="57" t="s">
        <v>2</v>
      </c>
    </row>
    <row r="195" spans="1:10">
      <c r="A195" s="54">
        <v>45483</v>
      </c>
      <c r="B195" s="55" t="s">
        <v>4</v>
      </c>
      <c r="C195" s="57" t="s">
        <v>2</v>
      </c>
    </row>
    <row r="196" spans="1:10">
      <c r="A196" s="54">
        <v>45484</v>
      </c>
      <c r="B196" s="55" t="s">
        <v>3</v>
      </c>
      <c r="C196" s="57" t="s">
        <v>2</v>
      </c>
    </row>
    <row r="197" spans="1:10">
      <c r="A197" s="54">
        <v>45485</v>
      </c>
      <c r="B197" s="55" t="s">
        <v>304</v>
      </c>
      <c r="C197" s="57" t="s">
        <v>2</v>
      </c>
    </row>
    <row r="198" spans="1:10">
      <c r="A198" s="54">
        <v>45486</v>
      </c>
      <c r="B198" s="56" t="s">
        <v>125</v>
      </c>
      <c r="C198" s="3" t="s">
        <v>235</v>
      </c>
      <c r="D198" s="3" t="s">
        <v>249</v>
      </c>
      <c r="E198" s="3" t="s">
        <v>219</v>
      </c>
      <c r="F198" s="3" t="s">
        <v>20</v>
      </c>
      <c r="G198" s="3" t="s">
        <v>183</v>
      </c>
      <c r="H198" s="3"/>
      <c r="I198" s="3"/>
      <c r="J198" s="3"/>
    </row>
    <row r="199" spans="1:10">
      <c r="A199" s="54">
        <v>45487</v>
      </c>
      <c r="B199" s="56" t="s">
        <v>124</v>
      </c>
      <c r="C199" s="3" t="s">
        <v>249</v>
      </c>
      <c r="D199" s="3" t="s">
        <v>408</v>
      </c>
      <c r="E199" s="3" t="s">
        <v>220</v>
      </c>
      <c r="F199" s="3" t="s">
        <v>190</v>
      </c>
      <c r="G199" s="3" t="s">
        <v>191</v>
      </c>
      <c r="H199" s="3"/>
      <c r="I199" s="3"/>
      <c r="J199" s="3"/>
    </row>
    <row r="200" spans="1:10">
      <c r="A200" s="54">
        <v>45488</v>
      </c>
      <c r="B200" s="55" t="s">
        <v>6</v>
      </c>
      <c r="C200" s="57" t="s">
        <v>7</v>
      </c>
    </row>
    <row r="201" spans="1:10">
      <c r="A201" s="54">
        <v>45489</v>
      </c>
      <c r="B201" s="55" t="s">
        <v>5</v>
      </c>
      <c r="C201" s="57" t="s">
        <v>7</v>
      </c>
    </row>
    <row r="202" spans="1:10">
      <c r="A202" s="54">
        <v>45490</v>
      </c>
      <c r="B202" s="55" t="s">
        <v>4</v>
      </c>
      <c r="C202" s="57" t="s">
        <v>7</v>
      </c>
    </row>
    <row r="203" spans="1:10">
      <c r="A203" s="54">
        <v>45491</v>
      </c>
      <c r="B203" s="55" t="s">
        <v>3</v>
      </c>
      <c r="C203" s="57" t="s">
        <v>7</v>
      </c>
    </row>
    <row r="204" spans="1:10">
      <c r="A204" s="54">
        <v>45492</v>
      </c>
      <c r="B204" s="55" t="s">
        <v>304</v>
      </c>
      <c r="C204" s="57" t="s">
        <v>7</v>
      </c>
    </row>
    <row r="205" spans="1:10">
      <c r="A205" s="54">
        <v>45493</v>
      </c>
      <c r="B205" s="56" t="s">
        <v>125</v>
      </c>
      <c r="C205" s="3" t="s">
        <v>9</v>
      </c>
      <c r="D205" s="3" t="s">
        <v>228</v>
      </c>
      <c r="E205" s="3" t="s">
        <v>235</v>
      </c>
      <c r="F205" s="3" t="s">
        <v>274</v>
      </c>
      <c r="G205" s="3" t="s">
        <v>187</v>
      </c>
      <c r="H205" s="3"/>
      <c r="I205" s="3"/>
      <c r="J205" s="3"/>
    </row>
    <row r="206" spans="1:10">
      <c r="A206" s="54">
        <v>45494</v>
      </c>
      <c r="B206" s="56" t="s">
        <v>124</v>
      </c>
      <c r="C206" s="3" t="s">
        <v>220</v>
      </c>
      <c r="D206" s="3" t="s">
        <v>288</v>
      </c>
      <c r="E206" s="3" t="s">
        <v>415</v>
      </c>
      <c r="F206" s="3" t="s">
        <v>282</v>
      </c>
      <c r="G206" s="3" t="s">
        <v>261</v>
      </c>
      <c r="H206" s="3"/>
      <c r="I206" s="3"/>
      <c r="J206" s="3"/>
    </row>
    <row r="207" spans="1:10">
      <c r="A207" s="54">
        <v>45495</v>
      </c>
      <c r="B207" s="55" t="s">
        <v>6</v>
      </c>
      <c r="C207" s="57" t="s">
        <v>19</v>
      </c>
    </row>
    <row r="208" spans="1:10">
      <c r="A208" s="54">
        <v>45496</v>
      </c>
      <c r="B208" s="55" t="s">
        <v>5</v>
      </c>
      <c r="C208" s="57" t="s">
        <v>19</v>
      </c>
    </row>
    <row r="209" spans="1:10">
      <c r="A209" s="54">
        <v>45497</v>
      </c>
      <c r="B209" s="55" t="s">
        <v>4</v>
      </c>
      <c r="C209" s="57" t="s">
        <v>19</v>
      </c>
    </row>
    <row r="210" spans="1:10">
      <c r="A210" s="54">
        <v>45498</v>
      </c>
      <c r="B210" s="55" t="s">
        <v>3</v>
      </c>
      <c r="C210" s="57" t="s">
        <v>19</v>
      </c>
    </row>
    <row r="211" spans="1:10">
      <c r="A211" s="54">
        <v>45499</v>
      </c>
      <c r="B211" s="55" t="s">
        <v>304</v>
      </c>
      <c r="C211" s="57" t="s">
        <v>19</v>
      </c>
    </row>
    <row r="212" spans="1:10">
      <c r="A212" s="54">
        <v>45500</v>
      </c>
      <c r="B212" s="56" t="s">
        <v>125</v>
      </c>
      <c r="C212" s="3" t="s">
        <v>288</v>
      </c>
      <c r="D212" s="3" t="s">
        <v>220</v>
      </c>
      <c r="E212" s="3" t="s">
        <v>257</v>
      </c>
      <c r="F212" s="3" t="s">
        <v>408</v>
      </c>
      <c r="G212" s="3" t="s">
        <v>191</v>
      </c>
      <c r="H212" s="3"/>
      <c r="I212" s="3"/>
      <c r="J212" s="3"/>
    </row>
    <row r="213" spans="1:10">
      <c r="A213" s="54">
        <v>45501</v>
      </c>
      <c r="B213" s="56" t="s">
        <v>124</v>
      </c>
      <c r="C213" s="3" t="s">
        <v>228</v>
      </c>
      <c r="D213" s="3" t="s">
        <v>235</v>
      </c>
      <c r="E213" s="3" t="s">
        <v>274</v>
      </c>
      <c r="F213" s="3" t="s">
        <v>2</v>
      </c>
      <c r="G213" s="3" t="s">
        <v>415</v>
      </c>
      <c r="H213" s="3"/>
      <c r="I213" s="3"/>
      <c r="J213" s="3"/>
    </row>
    <row r="214" spans="1:10">
      <c r="A214" s="54">
        <v>45502</v>
      </c>
      <c r="B214" s="55" t="s">
        <v>6</v>
      </c>
      <c r="C214" s="57" t="s">
        <v>189</v>
      </c>
    </row>
    <row r="215" spans="1:10">
      <c r="A215" s="54">
        <v>45503</v>
      </c>
      <c r="B215" s="55" t="s">
        <v>5</v>
      </c>
      <c r="C215" s="57" t="s">
        <v>189</v>
      </c>
    </row>
    <row r="216" spans="1:10">
      <c r="A216" s="54">
        <v>45504</v>
      </c>
      <c r="B216" s="55" t="s">
        <v>4</v>
      </c>
      <c r="C216" s="57" t="s">
        <v>189</v>
      </c>
    </row>
    <row r="217" spans="1:10">
      <c r="A217" s="54">
        <v>45505</v>
      </c>
      <c r="B217" s="55" t="s">
        <v>3</v>
      </c>
      <c r="C217" s="57" t="s">
        <v>189</v>
      </c>
    </row>
    <row r="218" spans="1:10">
      <c r="A218" s="54">
        <v>45506</v>
      </c>
      <c r="B218" s="55" t="s">
        <v>304</v>
      </c>
      <c r="C218" s="57" t="s">
        <v>189</v>
      </c>
    </row>
    <row r="219" spans="1:10">
      <c r="A219" s="54">
        <v>45507</v>
      </c>
      <c r="B219" s="56" t="s">
        <v>125</v>
      </c>
      <c r="C219" s="3" t="s">
        <v>184</v>
      </c>
      <c r="D219" s="3" t="s">
        <v>214</v>
      </c>
      <c r="E219" s="3" t="s">
        <v>206</v>
      </c>
      <c r="F219" s="3" t="s">
        <v>7</v>
      </c>
      <c r="G219" s="3" t="s">
        <v>228</v>
      </c>
      <c r="H219" s="3"/>
      <c r="I219" s="3"/>
      <c r="J219" s="3"/>
    </row>
    <row r="220" spans="1:10">
      <c r="A220" s="54">
        <v>45508</v>
      </c>
      <c r="B220" s="56" t="s">
        <v>124</v>
      </c>
      <c r="C220" s="3" t="s">
        <v>415</v>
      </c>
      <c r="D220" s="3" t="s">
        <v>274</v>
      </c>
      <c r="E220" s="3" t="s">
        <v>170</v>
      </c>
      <c r="F220" s="3" t="s">
        <v>19</v>
      </c>
      <c r="G220" s="3" t="s">
        <v>288</v>
      </c>
      <c r="H220" s="3"/>
      <c r="I220" s="3"/>
      <c r="J220" s="3"/>
    </row>
    <row r="221" spans="1:10">
      <c r="A221" s="54">
        <v>45509</v>
      </c>
      <c r="B221" s="55" t="s">
        <v>6</v>
      </c>
      <c r="C221" s="57" t="s">
        <v>141</v>
      </c>
    </row>
    <row r="222" spans="1:10">
      <c r="A222" s="54">
        <v>45510</v>
      </c>
      <c r="B222" s="55" t="s">
        <v>5</v>
      </c>
      <c r="C222" s="57" t="s">
        <v>141</v>
      </c>
    </row>
    <row r="223" spans="1:10">
      <c r="A223" s="54">
        <v>45511</v>
      </c>
      <c r="B223" s="55" t="s">
        <v>4</v>
      </c>
      <c r="C223" s="57" t="s">
        <v>141</v>
      </c>
    </row>
    <row r="224" spans="1:10">
      <c r="A224" s="54">
        <v>45512</v>
      </c>
      <c r="B224" s="55" t="s">
        <v>3</v>
      </c>
      <c r="C224" s="57" t="s">
        <v>141</v>
      </c>
    </row>
    <row r="225" spans="1:10">
      <c r="A225" s="54">
        <v>45513</v>
      </c>
      <c r="B225" s="55" t="s">
        <v>304</v>
      </c>
      <c r="C225" s="57" t="s">
        <v>141</v>
      </c>
    </row>
    <row r="226" spans="1:10">
      <c r="A226" s="54">
        <v>45514</v>
      </c>
      <c r="B226" s="56" t="s">
        <v>125</v>
      </c>
      <c r="C226" s="3" t="s">
        <v>214</v>
      </c>
      <c r="D226" s="3" t="s">
        <v>415</v>
      </c>
      <c r="E226" s="3" t="s">
        <v>190</v>
      </c>
      <c r="F226" s="3" t="s">
        <v>189</v>
      </c>
      <c r="G226" s="3" t="s">
        <v>271</v>
      </c>
      <c r="H226" s="3"/>
      <c r="I226" s="3"/>
      <c r="J226" s="3"/>
    </row>
    <row r="227" spans="1:10">
      <c r="A227" s="54">
        <v>45515</v>
      </c>
      <c r="B227" s="56" t="s">
        <v>124</v>
      </c>
      <c r="C227" s="3" t="s">
        <v>274</v>
      </c>
      <c r="D227" s="3" t="s">
        <v>206</v>
      </c>
      <c r="E227" s="3" t="s">
        <v>254</v>
      </c>
      <c r="F227" s="3" t="s">
        <v>141</v>
      </c>
      <c r="G227" s="3" t="s">
        <v>235</v>
      </c>
      <c r="H227" s="3"/>
      <c r="I227" s="3"/>
      <c r="J227" s="3"/>
    </row>
    <row r="228" spans="1:10">
      <c r="A228" s="54">
        <v>45516</v>
      </c>
      <c r="B228" s="55" t="s">
        <v>6</v>
      </c>
      <c r="C228" s="57" t="s">
        <v>408</v>
      </c>
    </row>
    <row r="229" spans="1:10">
      <c r="A229" s="54">
        <v>45517</v>
      </c>
      <c r="B229" s="55" t="s">
        <v>5</v>
      </c>
      <c r="C229" s="57" t="s">
        <v>408</v>
      </c>
    </row>
    <row r="230" spans="1:10">
      <c r="A230" s="54">
        <v>45518</v>
      </c>
      <c r="B230" s="55" t="s">
        <v>4</v>
      </c>
      <c r="C230" s="57" t="s">
        <v>408</v>
      </c>
    </row>
    <row r="231" spans="1:10">
      <c r="A231" s="54">
        <v>45519</v>
      </c>
      <c r="B231" s="55" t="s">
        <v>3</v>
      </c>
      <c r="C231" s="57" t="s">
        <v>408</v>
      </c>
    </row>
    <row r="232" spans="1:10">
      <c r="A232" s="54">
        <v>45520</v>
      </c>
      <c r="B232" s="55" t="s">
        <v>304</v>
      </c>
      <c r="C232" s="57" t="s">
        <v>408</v>
      </c>
    </row>
    <row r="233" spans="1:10">
      <c r="A233" s="54">
        <v>45521</v>
      </c>
      <c r="B233" s="56" t="s">
        <v>125</v>
      </c>
      <c r="C233" s="3" t="s">
        <v>206</v>
      </c>
      <c r="D233" s="3" t="s">
        <v>257</v>
      </c>
      <c r="E233" s="3" t="s">
        <v>170</v>
      </c>
      <c r="F233" s="3" t="s">
        <v>19</v>
      </c>
      <c r="G233" s="3" t="s">
        <v>415</v>
      </c>
      <c r="H233" s="3"/>
      <c r="I233" s="3"/>
      <c r="J233" s="3"/>
    </row>
    <row r="234" spans="1:10">
      <c r="A234" s="54">
        <v>45522</v>
      </c>
      <c r="B234" s="56" t="s">
        <v>124</v>
      </c>
      <c r="C234" s="3" t="s">
        <v>214</v>
      </c>
      <c r="D234" s="3" t="s">
        <v>334</v>
      </c>
      <c r="E234" s="3" t="s">
        <v>281</v>
      </c>
      <c r="F234" s="3" t="s">
        <v>191</v>
      </c>
      <c r="G234" s="3" t="s">
        <v>189</v>
      </c>
      <c r="H234" s="3"/>
      <c r="I234" s="3"/>
      <c r="J234" s="3"/>
    </row>
    <row r="235" spans="1:10">
      <c r="A235" s="54">
        <v>45523</v>
      </c>
      <c r="B235" s="55" t="s">
        <v>6</v>
      </c>
      <c r="C235" s="57" t="s">
        <v>191</v>
      </c>
    </row>
    <row r="236" spans="1:10">
      <c r="A236" s="54">
        <v>45524</v>
      </c>
      <c r="B236" s="55" t="s">
        <v>5</v>
      </c>
      <c r="C236" s="57" t="s">
        <v>191</v>
      </c>
    </row>
    <row r="237" spans="1:10">
      <c r="A237" s="54">
        <v>45525</v>
      </c>
      <c r="B237" s="55" t="s">
        <v>4</v>
      </c>
      <c r="C237" s="57" t="s">
        <v>191</v>
      </c>
    </row>
    <row r="238" spans="1:10">
      <c r="A238" s="54">
        <v>45526</v>
      </c>
      <c r="B238" s="55" t="s">
        <v>3</v>
      </c>
      <c r="C238" s="57" t="s">
        <v>191</v>
      </c>
    </row>
    <row r="239" spans="1:10">
      <c r="A239" s="54">
        <v>45527</v>
      </c>
      <c r="B239" s="55" t="s">
        <v>304</v>
      </c>
      <c r="C239" s="57" t="s">
        <v>191</v>
      </c>
    </row>
    <row r="240" spans="1:10">
      <c r="A240" s="54">
        <v>45528</v>
      </c>
      <c r="B240" s="56" t="s">
        <v>125</v>
      </c>
      <c r="C240" s="3" t="s">
        <v>257</v>
      </c>
      <c r="D240" s="3" t="s">
        <v>254</v>
      </c>
      <c r="E240" s="3" t="s">
        <v>301</v>
      </c>
      <c r="F240" s="3" t="s">
        <v>282</v>
      </c>
      <c r="G240" s="3" t="s">
        <v>274</v>
      </c>
      <c r="H240" s="3"/>
      <c r="I240" s="3"/>
      <c r="J240" s="3"/>
    </row>
    <row r="241" spans="1:10">
      <c r="A241" s="54">
        <v>45529</v>
      </c>
      <c r="B241" s="56" t="s">
        <v>124</v>
      </c>
      <c r="C241" s="3" t="s">
        <v>334</v>
      </c>
      <c r="D241" s="3" t="s">
        <v>281</v>
      </c>
      <c r="E241" s="3" t="s">
        <v>187</v>
      </c>
      <c r="F241" s="3" t="s">
        <v>408</v>
      </c>
      <c r="G241" s="3" t="s">
        <v>206</v>
      </c>
      <c r="H241" s="3"/>
      <c r="I241" s="3"/>
      <c r="J241" s="3"/>
    </row>
    <row r="242" spans="1:10">
      <c r="A242" s="54">
        <v>45530</v>
      </c>
      <c r="B242" s="55" t="s">
        <v>6</v>
      </c>
      <c r="C242" s="57" t="s">
        <v>219</v>
      </c>
    </row>
    <row r="243" spans="1:10">
      <c r="A243" s="54">
        <v>45531</v>
      </c>
      <c r="B243" s="55" t="s">
        <v>5</v>
      </c>
      <c r="C243" s="57" t="s">
        <v>219</v>
      </c>
    </row>
    <row r="244" spans="1:10">
      <c r="A244" s="54">
        <v>45532</v>
      </c>
      <c r="B244" s="55" t="s">
        <v>4</v>
      </c>
      <c r="C244" s="57" t="s">
        <v>219</v>
      </c>
    </row>
    <row r="245" spans="1:10">
      <c r="A245" s="54">
        <v>45533</v>
      </c>
      <c r="B245" s="55" t="s">
        <v>3</v>
      </c>
      <c r="C245" s="57" t="s">
        <v>219</v>
      </c>
    </row>
    <row r="246" spans="1:10">
      <c r="A246" s="54">
        <v>45534</v>
      </c>
      <c r="B246" s="55" t="s">
        <v>304</v>
      </c>
      <c r="C246" s="57" t="s">
        <v>219</v>
      </c>
    </row>
    <row r="247" spans="1:10">
      <c r="A247" s="54">
        <v>45535</v>
      </c>
      <c r="B247" s="56" t="s">
        <v>125</v>
      </c>
      <c r="C247" s="3" t="s">
        <v>254</v>
      </c>
      <c r="D247" s="3" t="s">
        <v>334</v>
      </c>
      <c r="E247" s="3" t="s">
        <v>190</v>
      </c>
      <c r="F247" s="3" t="s">
        <v>420</v>
      </c>
      <c r="G247" s="3" t="s">
        <v>257</v>
      </c>
      <c r="H247" s="3"/>
      <c r="I247" s="3"/>
      <c r="J247" s="3"/>
    </row>
    <row r="248" spans="1:10">
      <c r="A248" s="54">
        <v>45536</v>
      </c>
      <c r="B248" s="56" t="s">
        <v>124</v>
      </c>
      <c r="C248" s="3" t="s">
        <v>281</v>
      </c>
      <c r="D248" s="3" t="s">
        <v>271</v>
      </c>
      <c r="E248" s="3" t="s">
        <v>180</v>
      </c>
      <c r="F248" s="3" t="s">
        <v>199</v>
      </c>
      <c r="G248" s="3" t="s">
        <v>184</v>
      </c>
      <c r="H248" s="3"/>
      <c r="I248" s="3"/>
      <c r="J248" s="3"/>
    </row>
    <row r="249" spans="1:10">
      <c r="A249" s="54">
        <v>45537</v>
      </c>
      <c r="B249" s="55" t="s">
        <v>6</v>
      </c>
      <c r="C249" s="57" t="s">
        <v>420</v>
      </c>
    </row>
    <row r="250" spans="1:10">
      <c r="A250" s="54">
        <v>45538</v>
      </c>
      <c r="B250" s="55" t="s">
        <v>5</v>
      </c>
      <c r="C250" s="57" t="s">
        <v>420</v>
      </c>
    </row>
    <row r="251" spans="1:10">
      <c r="A251" s="54">
        <v>45539</v>
      </c>
      <c r="B251" s="55" t="s">
        <v>4</v>
      </c>
      <c r="C251" s="57" t="s">
        <v>420</v>
      </c>
    </row>
    <row r="252" spans="1:10">
      <c r="A252" s="54">
        <v>45540</v>
      </c>
      <c r="B252" s="55" t="s">
        <v>3</v>
      </c>
      <c r="C252" s="57" t="s">
        <v>420</v>
      </c>
    </row>
    <row r="253" spans="1:10">
      <c r="A253" s="54">
        <v>45541</v>
      </c>
      <c r="B253" s="55" t="s">
        <v>304</v>
      </c>
      <c r="C253" s="57" t="s">
        <v>420</v>
      </c>
    </row>
    <row r="254" spans="1:10">
      <c r="A254" s="54">
        <v>45542</v>
      </c>
      <c r="B254" s="56" t="s">
        <v>125</v>
      </c>
      <c r="C254" s="3" t="s">
        <v>301</v>
      </c>
      <c r="D254" s="3" t="s">
        <v>214</v>
      </c>
      <c r="E254" s="3" t="s">
        <v>199</v>
      </c>
      <c r="F254" s="3" t="s">
        <v>194</v>
      </c>
      <c r="G254" s="3" t="s">
        <v>254</v>
      </c>
      <c r="H254" s="3"/>
      <c r="I254" s="3"/>
      <c r="J254" s="3"/>
    </row>
    <row r="255" spans="1:10">
      <c r="A255" s="54">
        <v>45543</v>
      </c>
      <c r="B255" s="56" t="s">
        <v>124</v>
      </c>
      <c r="C255" s="3" t="s">
        <v>187</v>
      </c>
      <c r="D255" s="3" t="s">
        <v>180</v>
      </c>
      <c r="E255" s="3" t="s">
        <v>334</v>
      </c>
      <c r="F255" s="3" t="s">
        <v>184</v>
      </c>
      <c r="G255" s="3" t="s">
        <v>191</v>
      </c>
      <c r="H255" s="3"/>
      <c r="I255" s="3"/>
      <c r="J255" s="3"/>
    </row>
    <row r="256" spans="1:10">
      <c r="A256" s="54">
        <v>45544</v>
      </c>
      <c r="B256" s="55" t="s">
        <v>6</v>
      </c>
      <c r="C256" s="57" t="s">
        <v>199</v>
      </c>
    </row>
    <row r="257" spans="1:10">
      <c r="A257" s="54">
        <v>45545</v>
      </c>
      <c r="B257" s="55" t="s">
        <v>5</v>
      </c>
      <c r="C257" s="57" t="s">
        <v>199</v>
      </c>
    </row>
    <row r="258" spans="1:10">
      <c r="A258" s="54">
        <v>45546</v>
      </c>
      <c r="B258" s="55" t="s">
        <v>4</v>
      </c>
      <c r="C258" s="57" t="s">
        <v>199</v>
      </c>
    </row>
    <row r="259" spans="1:10">
      <c r="A259" s="54">
        <v>45547</v>
      </c>
      <c r="B259" s="55" t="s">
        <v>3</v>
      </c>
      <c r="C259" s="57" t="s">
        <v>199</v>
      </c>
    </row>
    <row r="260" spans="1:10">
      <c r="A260" s="54">
        <v>45548</v>
      </c>
      <c r="B260" s="55" t="s">
        <v>304</v>
      </c>
      <c r="C260" s="57" t="s">
        <v>199</v>
      </c>
    </row>
    <row r="261" spans="1:10">
      <c r="A261" s="54">
        <v>45549</v>
      </c>
      <c r="B261" s="56" t="s">
        <v>125</v>
      </c>
      <c r="C261" s="3" t="s">
        <v>190</v>
      </c>
      <c r="D261" s="3" t="s">
        <v>170</v>
      </c>
      <c r="E261" s="3" t="s">
        <v>334</v>
      </c>
      <c r="F261" s="3" t="s">
        <v>249</v>
      </c>
      <c r="G261" s="3" t="s">
        <v>301</v>
      </c>
      <c r="H261" s="3"/>
      <c r="I261" s="3"/>
      <c r="J261" s="3"/>
    </row>
    <row r="262" spans="1:10">
      <c r="A262" s="54">
        <v>45550</v>
      </c>
      <c r="B262" s="56" t="s">
        <v>124</v>
      </c>
      <c r="C262" s="3" t="s">
        <v>180</v>
      </c>
      <c r="D262" s="3" t="s">
        <v>2</v>
      </c>
      <c r="E262" s="3" t="s">
        <v>7</v>
      </c>
      <c r="F262" s="3" t="s">
        <v>183</v>
      </c>
      <c r="G262" s="3" t="s">
        <v>187</v>
      </c>
      <c r="H262" s="3"/>
      <c r="I262" s="3"/>
      <c r="J262" s="3"/>
    </row>
    <row r="263" spans="1:10">
      <c r="A263" s="54">
        <v>45551</v>
      </c>
      <c r="B263" s="55" t="s">
        <v>6</v>
      </c>
      <c r="C263" s="57" t="s">
        <v>235</v>
      </c>
    </row>
    <row r="264" spans="1:10">
      <c r="A264" s="54">
        <v>45552</v>
      </c>
      <c r="B264" s="55" t="s">
        <v>5</v>
      </c>
      <c r="C264" s="57" t="s">
        <v>235</v>
      </c>
    </row>
    <row r="265" spans="1:10">
      <c r="A265" s="54">
        <v>45553</v>
      </c>
      <c r="B265" s="55" t="s">
        <v>4</v>
      </c>
      <c r="C265" s="57" t="s">
        <v>235</v>
      </c>
    </row>
    <row r="266" spans="1:10">
      <c r="A266" s="54">
        <v>45554</v>
      </c>
      <c r="B266" s="55" t="s">
        <v>3</v>
      </c>
      <c r="C266" s="57" t="s">
        <v>235</v>
      </c>
    </row>
    <row r="267" spans="1:10">
      <c r="A267" s="54">
        <v>45555</v>
      </c>
      <c r="B267" s="55" t="s">
        <v>304</v>
      </c>
      <c r="C267" s="57" t="s">
        <v>235</v>
      </c>
    </row>
    <row r="268" spans="1:10">
      <c r="A268" s="54">
        <v>45556</v>
      </c>
      <c r="B268" s="56" t="s">
        <v>125</v>
      </c>
      <c r="C268" s="3" t="s">
        <v>408</v>
      </c>
      <c r="D268" s="3" t="s">
        <v>301</v>
      </c>
      <c r="E268" s="3" t="s">
        <v>281</v>
      </c>
      <c r="F268" s="3" t="s">
        <v>228</v>
      </c>
      <c r="G268" s="3" t="s">
        <v>334</v>
      </c>
      <c r="H268" s="3"/>
      <c r="I268" s="3"/>
      <c r="J268" s="3"/>
    </row>
    <row r="269" spans="1:10">
      <c r="A269" s="54">
        <v>45557</v>
      </c>
      <c r="B269" s="56" t="s">
        <v>124</v>
      </c>
      <c r="C269" s="3" t="s">
        <v>183</v>
      </c>
      <c r="D269" s="3" t="s">
        <v>191</v>
      </c>
      <c r="E269" s="3" t="s">
        <v>2</v>
      </c>
      <c r="F269" s="3" t="s">
        <v>288</v>
      </c>
      <c r="G269" s="3" t="s">
        <v>190</v>
      </c>
      <c r="H269" s="3"/>
      <c r="I269" s="3"/>
      <c r="J269" s="3"/>
    </row>
    <row r="270" spans="1:10">
      <c r="A270" s="54">
        <v>45558</v>
      </c>
      <c r="B270" s="55" t="s">
        <v>6</v>
      </c>
      <c r="C270" s="57" t="s">
        <v>184</v>
      </c>
    </row>
    <row r="271" spans="1:10">
      <c r="A271" s="54">
        <v>45559</v>
      </c>
      <c r="B271" s="55" t="s">
        <v>5</v>
      </c>
      <c r="C271" s="57" t="s">
        <v>184</v>
      </c>
    </row>
    <row r="272" spans="1:10">
      <c r="A272" s="54">
        <v>45560</v>
      </c>
      <c r="B272" s="55" t="s">
        <v>4</v>
      </c>
      <c r="C272" s="57" t="s">
        <v>249</v>
      </c>
    </row>
    <row r="273" spans="1:10">
      <c r="A273" s="54">
        <v>45561</v>
      </c>
      <c r="B273" s="55" t="s">
        <v>3</v>
      </c>
      <c r="C273" s="57" t="s">
        <v>249</v>
      </c>
    </row>
    <row r="274" spans="1:10">
      <c r="A274" s="54">
        <v>45562</v>
      </c>
      <c r="B274" s="56" t="s">
        <v>304</v>
      </c>
      <c r="C274" s="3" t="s">
        <v>7</v>
      </c>
      <c r="D274" s="3" t="s">
        <v>19</v>
      </c>
      <c r="E274" s="3" t="s">
        <v>170</v>
      </c>
      <c r="F274" s="3" t="s">
        <v>271</v>
      </c>
      <c r="G274" s="3" t="s">
        <v>281</v>
      </c>
      <c r="H274" s="3"/>
      <c r="I274" s="3"/>
      <c r="J274" s="3"/>
    </row>
    <row r="275" spans="1:10">
      <c r="A275" s="54">
        <v>45563</v>
      </c>
      <c r="B275" s="56" t="s">
        <v>125</v>
      </c>
      <c r="C275" s="299"/>
      <c r="D275" s="3" t="s">
        <v>141</v>
      </c>
      <c r="E275" s="3" t="s">
        <v>191</v>
      </c>
      <c r="F275" s="3" t="s">
        <v>235</v>
      </c>
      <c r="G275" s="3" t="s">
        <v>180</v>
      </c>
      <c r="H275" s="3"/>
      <c r="I275" s="3"/>
      <c r="J275" s="3"/>
    </row>
    <row r="276" spans="1:10">
      <c r="A276" s="54">
        <v>45564</v>
      </c>
      <c r="B276" s="56" t="s">
        <v>124</v>
      </c>
      <c r="C276" s="3" t="s">
        <v>189</v>
      </c>
      <c r="D276" s="3" t="s">
        <v>281</v>
      </c>
      <c r="E276" s="3" t="s">
        <v>219</v>
      </c>
      <c r="F276" s="3" t="s">
        <v>415</v>
      </c>
      <c r="G276" s="3" t="s">
        <v>2</v>
      </c>
      <c r="H276" s="3"/>
      <c r="I276" s="3"/>
      <c r="J276" s="3"/>
    </row>
    <row r="277" spans="1:10">
      <c r="A277" s="54">
        <v>45565</v>
      </c>
      <c r="B277" s="55" t="s">
        <v>6</v>
      </c>
      <c r="C277" s="57" t="s">
        <v>249</v>
      </c>
    </row>
    <row r="278" spans="1:10">
      <c r="A278" s="54">
        <v>45566</v>
      </c>
      <c r="B278" s="55" t="s">
        <v>5</v>
      </c>
      <c r="C278" s="57" t="s">
        <v>249</v>
      </c>
    </row>
    <row r="279" spans="1:10">
      <c r="A279" s="54">
        <v>45567</v>
      </c>
      <c r="B279" s="55" t="s">
        <v>4</v>
      </c>
      <c r="C279" s="57" t="s">
        <v>184</v>
      </c>
    </row>
    <row r="280" spans="1:10">
      <c r="A280" s="54">
        <v>45568</v>
      </c>
      <c r="B280" s="55" t="s">
        <v>3</v>
      </c>
      <c r="C280" s="57" t="s">
        <v>184</v>
      </c>
    </row>
    <row r="281" spans="1:10">
      <c r="A281" s="54">
        <v>45569</v>
      </c>
      <c r="B281" s="55" t="s">
        <v>304</v>
      </c>
      <c r="C281" s="57" t="s">
        <v>249</v>
      </c>
    </row>
    <row r="282" spans="1:10">
      <c r="A282" s="54">
        <v>45570</v>
      </c>
      <c r="B282" s="56" t="s">
        <v>125</v>
      </c>
      <c r="C282" s="3" t="s">
        <v>141</v>
      </c>
      <c r="D282" s="3" t="s">
        <v>7</v>
      </c>
      <c r="E282" s="3" t="s">
        <v>408</v>
      </c>
      <c r="F282" s="3" t="s">
        <v>214</v>
      </c>
      <c r="G282" s="3" t="s">
        <v>194</v>
      </c>
      <c r="H282" s="3"/>
      <c r="I282" s="3"/>
      <c r="J282" s="3"/>
    </row>
    <row r="283" spans="1:10">
      <c r="A283" s="54">
        <v>45571</v>
      </c>
      <c r="B283" s="56" t="s">
        <v>124</v>
      </c>
      <c r="C283" s="3" t="s">
        <v>170</v>
      </c>
      <c r="D283" s="3" t="s">
        <v>189</v>
      </c>
      <c r="E283" s="3" t="s">
        <v>420</v>
      </c>
      <c r="F283" s="3" t="s">
        <v>274</v>
      </c>
      <c r="G283" s="3" t="s">
        <v>19</v>
      </c>
      <c r="H283" s="3"/>
      <c r="I283" s="3"/>
      <c r="J283" s="3"/>
    </row>
    <row r="284" spans="1:10">
      <c r="A284" s="54">
        <v>45572</v>
      </c>
      <c r="B284" s="55" t="s">
        <v>6</v>
      </c>
      <c r="C284" s="57" t="s">
        <v>183</v>
      </c>
    </row>
    <row r="285" spans="1:10">
      <c r="A285" s="54">
        <v>45573</v>
      </c>
      <c r="B285" s="55" t="s">
        <v>5</v>
      </c>
      <c r="C285" s="57" t="s">
        <v>183</v>
      </c>
    </row>
    <row r="286" spans="1:10">
      <c r="A286" s="54">
        <v>45574</v>
      </c>
      <c r="B286" s="55" t="s">
        <v>4</v>
      </c>
      <c r="C286" s="57" t="s">
        <v>183</v>
      </c>
    </row>
    <row r="287" spans="1:10">
      <c r="A287" s="54">
        <v>45575</v>
      </c>
      <c r="B287" s="55" t="s">
        <v>3</v>
      </c>
      <c r="C287" s="57" t="s">
        <v>183</v>
      </c>
    </row>
    <row r="288" spans="1:10">
      <c r="A288" s="54">
        <v>45576</v>
      </c>
      <c r="B288" s="55" t="s">
        <v>304</v>
      </c>
      <c r="C288" s="57" t="s">
        <v>183</v>
      </c>
    </row>
    <row r="289" spans="1:10">
      <c r="A289" s="54">
        <v>45577</v>
      </c>
      <c r="B289" s="56" t="s">
        <v>125</v>
      </c>
      <c r="C289" s="3" t="s">
        <v>191</v>
      </c>
      <c r="D289" s="3" t="s">
        <v>408</v>
      </c>
      <c r="E289" s="3" t="s">
        <v>170</v>
      </c>
      <c r="F289" s="3" t="s">
        <v>206</v>
      </c>
      <c r="G289" s="3" t="s">
        <v>261</v>
      </c>
      <c r="H289" s="3"/>
      <c r="I289" s="3"/>
      <c r="J289" s="3"/>
    </row>
    <row r="290" spans="1:10">
      <c r="A290" s="54">
        <v>45578</v>
      </c>
      <c r="B290" s="56" t="s">
        <v>124</v>
      </c>
      <c r="C290" s="3" t="s">
        <v>219</v>
      </c>
      <c r="D290" s="3" t="s">
        <v>420</v>
      </c>
      <c r="E290" s="3" t="s">
        <v>271</v>
      </c>
      <c r="F290" s="3" t="s">
        <v>257</v>
      </c>
      <c r="G290" s="3" t="s">
        <v>141</v>
      </c>
      <c r="H290" s="3"/>
      <c r="I290" s="3"/>
      <c r="J290" s="3"/>
    </row>
    <row r="291" spans="1:10">
      <c r="A291" s="54">
        <v>45579</v>
      </c>
      <c r="B291" s="55" t="s">
        <v>6</v>
      </c>
      <c r="C291" s="57" t="s">
        <v>228</v>
      </c>
    </row>
    <row r="292" spans="1:10">
      <c r="A292" s="54">
        <v>45580</v>
      </c>
      <c r="B292" s="55" t="s">
        <v>5</v>
      </c>
      <c r="C292" s="57" t="s">
        <v>228</v>
      </c>
    </row>
    <row r="293" spans="1:10">
      <c r="A293" s="54">
        <v>45581</v>
      </c>
      <c r="B293" s="55" t="s">
        <v>4</v>
      </c>
      <c r="C293" s="57" t="s">
        <v>228</v>
      </c>
    </row>
    <row r="294" spans="1:10">
      <c r="A294" s="54">
        <v>45582</v>
      </c>
      <c r="B294" s="55" t="s">
        <v>3</v>
      </c>
      <c r="C294" s="57" t="s">
        <v>228</v>
      </c>
    </row>
    <row r="295" spans="1:10">
      <c r="A295" s="54">
        <v>45583</v>
      </c>
      <c r="B295" s="55" t="s">
        <v>304</v>
      </c>
      <c r="C295" s="57" t="s">
        <v>228</v>
      </c>
    </row>
    <row r="296" spans="1:10">
      <c r="A296" s="54">
        <v>45584</v>
      </c>
      <c r="B296" s="56" t="s">
        <v>125</v>
      </c>
      <c r="C296" s="3" t="s">
        <v>199</v>
      </c>
      <c r="D296" s="3" t="s">
        <v>19</v>
      </c>
      <c r="E296" s="3" t="s">
        <v>141</v>
      </c>
      <c r="F296" s="3" t="s">
        <v>254</v>
      </c>
      <c r="G296" s="3" t="s">
        <v>282</v>
      </c>
      <c r="H296" s="3"/>
      <c r="I296" s="3"/>
      <c r="J296" s="3"/>
    </row>
    <row r="297" spans="1:10">
      <c r="A297" s="54">
        <v>45585</v>
      </c>
      <c r="B297" s="56" t="s">
        <v>124</v>
      </c>
      <c r="C297" s="3" t="s">
        <v>420</v>
      </c>
      <c r="D297" s="3" t="s">
        <v>219</v>
      </c>
      <c r="E297" s="3" t="s">
        <v>194</v>
      </c>
      <c r="F297" s="3" t="s">
        <v>257</v>
      </c>
      <c r="G297" s="3" t="s">
        <v>199</v>
      </c>
      <c r="H297" s="3"/>
      <c r="I297" s="3"/>
      <c r="J297" s="3"/>
    </row>
    <row r="298" spans="1:10">
      <c r="A298" s="54">
        <v>45586</v>
      </c>
      <c r="B298" s="55" t="s">
        <v>6</v>
      </c>
      <c r="C298" s="57" t="s">
        <v>288</v>
      </c>
    </row>
    <row r="299" spans="1:10">
      <c r="A299" s="54">
        <v>45587</v>
      </c>
      <c r="B299" s="55" t="s">
        <v>5</v>
      </c>
      <c r="C299" s="57" t="s">
        <v>288</v>
      </c>
    </row>
    <row r="300" spans="1:10">
      <c r="A300" s="54">
        <v>45588</v>
      </c>
      <c r="B300" s="55" t="s">
        <v>4</v>
      </c>
      <c r="C300" s="57" t="s">
        <v>288</v>
      </c>
    </row>
    <row r="301" spans="1:10">
      <c r="A301" s="54">
        <v>45589</v>
      </c>
      <c r="B301" s="55" t="s">
        <v>3</v>
      </c>
      <c r="C301" s="57" t="s">
        <v>288</v>
      </c>
    </row>
    <row r="302" spans="1:10">
      <c r="A302" s="54">
        <v>45590</v>
      </c>
      <c r="B302" s="55" t="s">
        <v>304</v>
      </c>
      <c r="C302" s="57" t="s">
        <v>288</v>
      </c>
    </row>
    <row r="303" spans="1:10">
      <c r="A303" s="54">
        <v>45591</v>
      </c>
      <c r="B303" s="56" t="s">
        <v>125</v>
      </c>
      <c r="C303" s="3" t="s">
        <v>408</v>
      </c>
      <c r="D303" s="3" t="s">
        <v>184</v>
      </c>
      <c r="E303" s="3" t="s">
        <v>2</v>
      </c>
      <c r="F303" s="3" t="s">
        <v>281</v>
      </c>
      <c r="G303" s="3" t="s">
        <v>191</v>
      </c>
      <c r="H303" s="3"/>
      <c r="I303" s="3"/>
      <c r="J303" s="3"/>
    </row>
    <row r="304" spans="1:10">
      <c r="A304" s="54">
        <v>45592</v>
      </c>
      <c r="B304" s="56" t="s">
        <v>124</v>
      </c>
      <c r="C304" s="3" t="s">
        <v>194</v>
      </c>
      <c r="D304" s="3" t="s">
        <v>249</v>
      </c>
      <c r="E304" s="3" t="s">
        <v>228</v>
      </c>
      <c r="F304" s="3" t="s">
        <v>334</v>
      </c>
      <c r="G304" s="3" t="s">
        <v>282</v>
      </c>
      <c r="H304" s="3"/>
      <c r="I304" s="3"/>
      <c r="J304" s="3"/>
    </row>
    <row r="305" spans="1:10">
      <c r="A305" s="54">
        <v>45593</v>
      </c>
      <c r="B305" s="55" t="s">
        <v>6</v>
      </c>
      <c r="C305" s="57" t="s">
        <v>194</v>
      </c>
    </row>
    <row r="306" spans="1:10">
      <c r="A306" s="54">
        <v>45594</v>
      </c>
      <c r="B306" s="55" t="s">
        <v>5</v>
      </c>
      <c r="C306" s="57" t="s">
        <v>194</v>
      </c>
    </row>
    <row r="307" spans="1:10">
      <c r="A307" s="54">
        <v>45595</v>
      </c>
      <c r="B307" s="55" t="s">
        <v>4</v>
      </c>
      <c r="C307" s="57" t="s">
        <v>194</v>
      </c>
    </row>
    <row r="308" spans="1:10">
      <c r="A308" s="54">
        <v>45596</v>
      </c>
      <c r="B308" s="55" t="s">
        <v>3</v>
      </c>
      <c r="C308" s="57" t="s">
        <v>194</v>
      </c>
    </row>
    <row r="309" spans="1:10">
      <c r="A309" s="54">
        <v>45597</v>
      </c>
      <c r="B309" s="55" t="s">
        <v>304</v>
      </c>
      <c r="C309" s="57" t="s">
        <v>194</v>
      </c>
    </row>
    <row r="310" spans="1:10">
      <c r="A310" s="54">
        <v>45598</v>
      </c>
      <c r="B310" s="56" t="s">
        <v>125</v>
      </c>
      <c r="C310" s="3" t="s">
        <v>184</v>
      </c>
      <c r="D310" s="3" t="s">
        <v>199</v>
      </c>
      <c r="E310" s="3" t="s">
        <v>288</v>
      </c>
      <c r="F310" s="3" t="s">
        <v>301</v>
      </c>
      <c r="G310" s="3" t="s">
        <v>408</v>
      </c>
      <c r="H310" s="3"/>
      <c r="I310" s="3"/>
      <c r="J310" s="3"/>
    </row>
    <row r="311" spans="1:10">
      <c r="A311" s="54">
        <v>45599</v>
      </c>
      <c r="B311" s="56" t="s">
        <v>124</v>
      </c>
      <c r="C311" s="3" t="s">
        <v>249</v>
      </c>
      <c r="D311" s="3" t="s">
        <v>194</v>
      </c>
      <c r="E311" s="3" t="s">
        <v>170</v>
      </c>
      <c r="F311" s="3" t="s">
        <v>187</v>
      </c>
      <c r="G311" s="3" t="s">
        <v>420</v>
      </c>
      <c r="H311" s="3"/>
      <c r="I311" s="3"/>
      <c r="J311" s="3"/>
    </row>
    <row r="312" spans="1:10">
      <c r="A312" s="54">
        <v>45600</v>
      </c>
      <c r="B312" s="55" t="s">
        <v>6</v>
      </c>
      <c r="C312" s="57" t="s">
        <v>415</v>
      </c>
    </row>
    <row r="313" spans="1:10">
      <c r="A313" s="54">
        <v>45601</v>
      </c>
      <c r="B313" s="55" t="s">
        <v>5</v>
      </c>
      <c r="C313" s="57" t="s">
        <v>415</v>
      </c>
    </row>
    <row r="314" spans="1:10">
      <c r="A314" s="54">
        <v>45602</v>
      </c>
      <c r="B314" s="55" t="s">
        <v>4</v>
      </c>
      <c r="C314" s="57" t="s">
        <v>415</v>
      </c>
    </row>
    <row r="315" spans="1:10">
      <c r="A315" s="54">
        <v>45603</v>
      </c>
      <c r="B315" s="55" t="s">
        <v>3</v>
      </c>
      <c r="C315" s="57" t="s">
        <v>415</v>
      </c>
    </row>
    <row r="316" spans="1:10">
      <c r="A316" s="54">
        <v>45604</v>
      </c>
      <c r="B316" s="55" t="s">
        <v>304</v>
      </c>
      <c r="C316" s="57" t="s">
        <v>415</v>
      </c>
    </row>
    <row r="317" spans="1:10">
      <c r="A317" s="54">
        <v>45605</v>
      </c>
      <c r="B317" s="56" t="s">
        <v>125</v>
      </c>
      <c r="C317" s="3" t="s">
        <v>183</v>
      </c>
      <c r="D317" s="3" t="s">
        <v>288</v>
      </c>
      <c r="E317" s="3" t="s">
        <v>199</v>
      </c>
      <c r="F317" s="3" t="s">
        <v>190</v>
      </c>
      <c r="G317" s="3" t="s">
        <v>194</v>
      </c>
      <c r="H317" s="3"/>
      <c r="I317" s="3"/>
      <c r="J317" s="3"/>
    </row>
    <row r="318" spans="1:10">
      <c r="A318" s="54">
        <v>45606</v>
      </c>
      <c r="B318" s="56" t="s">
        <v>124</v>
      </c>
      <c r="C318" s="3" t="s">
        <v>228</v>
      </c>
      <c r="D318" s="3" t="s">
        <v>187</v>
      </c>
      <c r="E318" s="3" t="s">
        <v>184</v>
      </c>
      <c r="F318" s="3" t="s">
        <v>180</v>
      </c>
      <c r="G318" s="3" t="s">
        <v>189</v>
      </c>
      <c r="H318" s="3"/>
      <c r="I318" s="3"/>
      <c r="J318" s="3"/>
    </row>
    <row r="319" spans="1:10">
      <c r="A319" s="54">
        <v>45607</v>
      </c>
      <c r="B319" s="55" t="s">
        <v>6</v>
      </c>
      <c r="C319" s="57" t="s">
        <v>214</v>
      </c>
    </row>
    <row r="320" spans="1:10">
      <c r="A320" s="54">
        <v>45608</v>
      </c>
      <c r="B320" s="55" t="s">
        <v>5</v>
      </c>
      <c r="C320" s="57" t="s">
        <v>214</v>
      </c>
    </row>
    <row r="321" spans="1:10">
      <c r="A321" s="54">
        <v>45609</v>
      </c>
      <c r="B321" s="55" t="s">
        <v>4</v>
      </c>
      <c r="C321" s="57" t="s">
        <v>214</v>
      </c>
    </row>
    <row r="322" spans="1:10">
      <c r="A322" s="54">
        <v>45610</v>
      </c>
      <c r="B322" s="55" t="s">
        <v>3</v>
      </c>
      <c r="C322" s="57" t="s">
        <v>214</v>
      </c>
    </row>
    <row r="323" spans="1:10">
      <c r="A323" s="54">
        <v>45611</v>
      </c>
      <c r="B323" s="55" t="s">
        <v>304</v>
      </c>
      <c r="C323" s="57" t="s">
        <v>214</v>
      </c>
    </row>
    <row r="324" spans="1:10">
      <c r="A324" s="54">
        <v>45612</v>
      </c>
      <c r="B324" s="56" t="s">
        <v>125</v>
      </c>
      <c r="C324" s="3" t="s">
        <v>288</v>
      </c>
      <c r="D324" s="3" t="s">
        <v>183</v>
      </c>
      <c r="E324" s="3" t="s">
        <v>249</v>
      </c>
      <c r="F324" s="3" t="s">
        <v>271</v>
      </c>
      <c r="G324" s="3" t="s">
        <v>199</v>
      </c>
      <c r="H324" s="3"/>
      <c r="I324" s="3"/>
      <c r="J324" s="3"/>
    </row>
    <row r="325" spans="1:10">
      <c r="A325" s="54">
        <v>45613</v>
      </c>
      <c r="B325" s="56" t="s">
        <v>124</v>
      </c>
      <c r="C325" s="3" t="s">
        <v>189</v>
      </c>
      <c r="D325" s="3" t="s">
        <v>228</v>
      </c>
      <c r="E325" s="3" t="s">
        <v>235</v>
      </c>
      <c r="F325" s="3" t="s">
        <v>170</v>
      </c>
      <c r="G325" s="3" t="s">
        <v>184</v>
      </c>
      <c r="H325" s="3"/>
      <c r="I325" s="3"/>
      <c r="J325" s="3"/>
    </row>
    <row r="326" spans="1:10">
      <c r="A326" s="54">
        <v>45614</v>
      </c>
      <c r="B326" s="55" t="s">
        <v>6</v>
      </c>
      <c r="C326" s="57" t="s">
        <v>274</v>
      </c>
    </row>
    <row r="327" spans="1:10">
      <c r="A327" s="54">
        <v>45615</v>
      </c>
      <c r="B327" s="55" t="s">
        <v>5</v>
      </c>
      <c r="C327" s="57" t="s">
        <v>274</v>
      </c>
    </row>
    <row r="328" spans="1:10">
      <c r="A328" s="54">
        <v>45616</v>
      </c>
      <c r="B328" s="55" t="s">
        <v>4</v>
      </c>
      <c r="C328" s="57" t="s">
        <v>274</v>
      </c>
    </row>
    <row r="329" spans="1:10">
      <c r="A329" s="54">
        <v>45617</v>
      </c>
      <c r="B329" s="55" t="s">
        <v>3</v>
      </c>
      <c r="C329" s="57" t="s">
        <v>274</v>
      </c>
    </row>
    <row r="330" spans="1:10">
      <c r="A330" s="54">
        <v>45618</v>
      </c>
      <c r="B330" s="55" t="s">
        <v>304</v>
      </c>
      <c r="C330" s="57" t="s">
        <v>274</v>
      </c>
    </row>
    <row r="331" spans="1:10">
      <c r="A331" s="54">
        <v>45619</v>
      </c>
      <c r="B331" s="56" t="s">
        <v>125</v>
      </c>
      <c r="C331" s="3" t="s">
        <v>235</v>
      </c>
      <c r="D331" s="3" t="s">
        <v>288</v>
      </c>
      <c r="E331" s="3" t="s">
        <v>214</v>
      </c>
      <c r="F331" s="3" t="s">
        <v>2</v>
      </c>
      <c r="G331" s="3" t="s">
        <v>193</v>
      </c>
      <c r="H331" s="3"/>
      <c r="I331" s="3"/>
      <c r="J331" s="3"/>
    </row>
    <row r="332" spans="1:10">
      <c r="A332" s="54">
        <v>45620</v>
      </c>
      <c r="B332" s="56" t="s">
        <v>124</v>
      </c>
      <c r="C332" s="3" t="s">
        <v>415</v>
      </c>
      <c r="D332" s="3" t="s">
        <v>190</v>
      </c>
      <c r="E332" s="3" t="s">
        <v>274</v>
      </c>
      <c r="F332" s="3" t="s">
        <v>7</v>
      </c>
      <c r="G332" s="3" t="s">
        <v>282</v>
      </c>
      <c r="H332" s="3"/>
      <c r="I332" s="3"/>
      <c r="J332" s="3"/>
    </row>
    <row r="333" spans="1:10">
      <c r="A333" s="54">
        <v>45621</v>
      </c>
      <c r="B333" s="55" t="s">
        <v>6</v>
      </c>
      <c r="C333" s="57" t="s">
        <v>206</v>
      </c>
    </row>
    <row r="334" spans="1:10">
      <c r="A334" s="54">
        <v>45622</v>
      </c>
      <c r="B334" s="55" t="s">
        <v>5</v>
      </c>
      <c r="C334" s="57" t="s">
        <v>206</v>
      </c>
    </row>
    <row r="335" spans="1:10">
      <c r="A335" s="54">
        <v>45623</v>
      </c>
      <c r="B335" s="55" t="s">
        <v>4</v>
      </c>
      <c r="C335" s="57" t="s">
        <v>206</v>
      </c>
    </row>
    <row r="336" spans="1:10">
      <c r="A336" s="54">
        <v>45624</v>
      </c>
      <c r="B336" s="55" t="s">
        <v>3</v>
      </c>
      <c r="C336" s="57" t="s">
        <v>206</v>
      </c>
    </row>
    <row r="337" spans="1:10">
      <c r="A337" s="54">
        <v>45625</v>
      </c>
      <c r="B337" s="55" t="s">
        <v>304</v>
      </c>
      <c r="C337" s="57" t="s">
        <v>206</v>
      </c>
    </row>
    <row r="338" spans="1:10">
      <c r="A338" s="54">
        <v>45626</v>
      </c>
      <c r="B338" s="56" t="s">
        <v>125</v>
      </c>
      <c r="C338" s="3" t="s">
        <v>214</v>
      </c>
      <c r="D338" s="3" t="s">
        <v>235</v>
      </c>
      <c r="E338" s="3" t="s">
        <v>206</v>
      </c>
      <c r="F338" s="3" t="s">
        <v>19</v>
      </c>
      <c r="G338" s="3" t="s">
        <v>282</v>
      </c>
      <c r="H338" s="3"/>
      <c r="I338" s="3"/>
      <c r="J338" s="3"/>
    </row>
    <row r="339" spans="1:10">
      <c r="A339" s="54">
        <v>45627</v>
      </c>
      <c r="B339" s="56" t="s">
        <v>124</v>
      </c>
      <c r="C339" s="3" t="s">
        <v>274</v>
      </c>
      <c r="D339" s="3" t="s">
        <v>415</v>
      </c>
      <c r="E339" s="3" t="s">
        <v>257</v>
      </c>
      <c r="F339" s="3" t="s">
        <v>189</v>
      </c>
      <c r="G339" s="3" t="s">
        <v>249</v>
      </c>
      <c r="H339" s="3"/>
      <c r="I339" s="3"/>
      <c r="J339" s="3"/>
    </row>
    <row r="340" spans="1:10">
      <c r="A340" s="54">
        <v>45628</v>
      </c>
      <c r="B340" s="55" t="s">
        <v>6</v>
      </c>
      <c r="C340" s="57" t="s">
        <v>257</v>
      </c>
    </row>
    <row r="341" spans="1:10">
      <c r="A341" s="54">
        <v>45629</v>
      </c>
      <c r="B341" s="55" t="s">
        <v>5</v>
      </c>
      <c r="C341" s="57" t="s">
        <v>257</v>
      </c>
    </row>
    <row r="342" spans="1:10">
      <c r="A342" s="54">
        <v>45630</v>
      </c>
      <c r="B342" s="55" t="s">
        <v>4</v>
      </c>
      <c r="C342" s="57" t="s">
        <v>257</v>
      </c>
    </row>
    <row r="343" spans="1:10">
      <c r="A343" s="54">
        <v>45631</v>
      </c>
      <c r="B343" s="55" t="s">
        <v>3</v>
      </c>
      <c r="C343" s="57" t="s">
        <v>257</v>
      </c>
    </row>
    <row r="344" spans="1:10">
      <c r="A344" s="54">
        <v>45632</v>
      </c>
      <c r="B344" s="55" t="s">
        <v>304</v>
      </c>
      <c r="C344" s="57" t="s">
        <v>257</v>
      </c>
    </row>
    <row r="345" spans="1:10">
      <c r="A345" s="54">
        <v>45633</v>
      </c>
      <c r="B345" s="56" t="s">
        <v>125</v>
      </c>
      <c r="C345" s="3" t="s">
        <v>206</v>
      </c>
      <c r="D345" s="3" t="s">
        <v>214</v>
      </c>
      <c r="E345" s="3" t="s">
        <v>415</v>
      </c>
      <c r="F345" s="3" t="s">
        <v>141</v>
      </c>
      <c r="G345" s="3" t="s">
        <v>183</v>
      </c>
      <c r="H345" s="3"/>
      <c r="I345" s="3"/>
      <c r="J345" s="3"/>
    </row>
    <row r="346" spans="1:10">
      <c r="A346" s="54">
        <v>45634</v>
      </c>
      <c r="B346" s="56" t="s">
        <v>124</v>
      </c>
      <c r="C346" s="3" t="s">
        <v>257</v>
      </c>
      <c r="D346" s="3" t="s">
        <v>274</v>
      </c>
      <c r="E346" s="3" t="s">
        <v>334</v>
      </c>
      <c r="F346" s="3" t="s">
        <v>282</v>
      </c>
      <c r="G346" s="3" t="s">
        <v>228</v>
      </c>
      <c r="H346" s="3"/>
      <c r="I346" s="3"/>
      <c r="J346" s="3"/>
    </row>
    <row r="347" spans="1:10">
      <c r="A347" s="54">
        <v>45635</v>
      </c>
      <c r="B347" s="55" t="s">
        <v>6</v>
      </c>
      <c r="C347" s="57" t="s">
        <v>254</v>
      </c>
    </row>
    <row r="348" spans="1:10">
      <c r="A348" s="54">
        <v>45636</v>
      </c>
      <c r="B348" s="55" t="s">
        <v>5</v>
      </c>
      <c r="C348" s="57" t="s">
        <v>254</v>
      </c>
    </row>
    <row r="349" spans="1:10">
      <c r="A349" s="54">
        <v>45637</v>
      </c>
      <c r="B349" s="55" t="s">
        <v>4</v>
      </c>
      <c r="C349" s="57" t="s">
        <v>254</v>
      </c>
    </row>
    <row r="350" spans="1:10">
      <c r="A350" s="54">
        <v>45638</v>
      </c>
      <c r="B350" s="55" t="s">
        <v>3</v>
      </c>
      <c r="C350" s="57" t="s">
        <v>254</v>
      </c>
    </row>
    <row r="351" spans="1:10">
      <c r="A351" s="54">
        <v>45639</v>
      </c>
      <c r="B351" s="55" t="s">
        <v>304</v>
      </c>
      <c r="C351" s="57" t="s">
        <v>254</v>
      </c>
    </row>
    <row r="352" spans="1:10">
      <c r="A352" s="54">
        <v>45640</v>
      </c>
      <c r="B352" s="56" t="s">
        <v>125</v>
      </c>
      <c r="C352" s="3" t="s">
        <v>281</v>
      </c>
      <c r="D352" s="3" t="s">
        <v>206</v>
      </c>
      <c r="E352" s="3" t="s">
        <v>254</v>
      </c>
      <c r="F352" s="3" t="s">
        <v>191</v>
      </c>
      <c r="G352" s="3" t="s">
        <v>288</v>
      </c>
      <c r="H352" s="3"/>
      <c r="I352" s="3"/>
      <c r="J352" s="3"/>
    </row>
    <row r="353" spans="1:10">
      <c r="A353" s="54">
        <v>45641</v>
      </c>
      <c r="B353" s="56" t="s">
        <v>124</v>
      </c>
      <c r="C353" s="3" t="s">
        <v>334</v>
      </c>
      <c r="D353" s="3" t="s">
        <v>257</v>
      </c>
      <c r="E353" s="3" t="s">
        <v>301</v>
      </c>
      <c r="F353" s="3" t="s">
        <v>219</v>
      </c>
      <c r="G353" s="3" t="s">
        <v>271</v>
      </c>
      <c r="H353" s="3"/>
      <c r="I353" s="3"/>
      <c r="J353" s="3"/>
    </row>
    <row r="354" spans="1:10">
      <c r="A354" s="54">
        <v>45642</v>
      </c>
      <c r="B354" s="55" t="s">
        <v>6</v>
      </c>
      <c r="C354" s="57" t="s">
        <v>281</v>
      </c>
    </row>
    <row r="355" spans="1:10">
      <c r="A355" s="54">
        <v>45643</v>
      </c>
      <c r="B355" s="55" t="s">
        <v>5</v>
      </c>
      <c r="C355" s="57" t="s">
        <v>281</v>
      </c>
    </row>
    <row r="356" spans="1:10">
      <c r="A356" s="54">
        <v>45644</v>
      </c>
      <c r="B356" s="55" t="s">
        <v>4</v>
      </c>
      <c r="C356" s="57" t="s">
        <v>281</v>
      </c>
    </row>
    <row r="357" spans="1:10">
      <c r="A357" s="54">
        <v>45645</v>
      </c>
      <c r="B357" s="55" t="s">
        <v>3</v>
      </c>
      <c r="C357" s="57" t="s">
        <v>281</v>
      </c>
    </row>
    <row r="358" spans="1:10">
      <c r="A358" s="54">
        <v>45646</v>
      </c>
      <c r="B358" s="55" t="s">
        <v>304</v>
      </c>
      <c r="C358" s="57" t="s">
        <v>281</v>
      </c>
    </row>
    <row r="359" spans="1:10">
      <c r="A359" s="54">
        <v>45647</v>
      </c>
      <c r="B359" s="56" t="s">
        <v>125</v>
      </c>
      <c r="C359" s="3" t="s">
        <v>254</v>
      </c>
      <c r="D359" s="3" t="s">
        <v>281</v>
      </c>
      <c r="E359" s="3" t="s">
        <v>187</v>
      </c>
      <c r="F359" s="3" t="s">
        <v>420</v>
      </c>
      <c r="G359" s="3" t="s">
        <v>235</v>
      </c>
      <c r="H359" s="3"/>
      <c r="I359" s="3"/>
      <c r="J359" s="3"/>
    </row>
    <row r="360" spans="1:10">
      <c r="A360" s="54">
        <v>45648</v>
      </c>
      <c r="B360" s="56" t="s">
        <v>124</v>
      </c>
      <c r="C360" s="3" t="s">
        <v>19</v>
      </c>
      <c r="D360" s="3" t="s">
        <v>334</v>
      </c>
      <c r="E360" s="3" t="s">
        <v>190</v>
      </c>
      <c r="F360" s="3" t="s">
        <v>199</v>
      </c>
      <c r="G360" s="3" t="s">
        <v>415</v>
      </c>
      <c r="H360" s="3"/>
      <c r="I360" s="3"/>
      <c r="J360" s="3"/>
    </row>
    <row r="361" spans="1:10">
      <c r="A361" s="54">
        <v>45649</v>
      </c>
      <c r="B361" s="55" t="s">
        <v>6</v>
      </c>
      <c r="C361" s="57" t="s">
        <v>301</v>
      </c>
    </row>
    <row r="362" spans="1:10">
      <c r="A362" s="54">
        <v>45650</v>
      </c>
      <c r="B362" s="55" t="s">
        <v>5</v>
      </c>
      <c r="C362" s="57" t="s">
        <v>301</v>
      </c>
    </row>
    <row r="363" spans="1:10">
      <c r="A363" s="54">
        <v>45651</v>
      </c>
      <c r="B363" s="132" t="s">
        <v>4</v>
      </c>
      <c r="C363" s="3" t="s">
        <v>301</v>
      </c>
      <c r="D363" s="3" t="s">
        <v>254</v>
      </c>
      <c r="E363" s="3" t="s">
        <v>180</v>
      </c>
      <c r="F363" s="3" t="s">
        <v>194</v>
      </c>
      <c r="G363" s="3" t="s">
        <v>274</v>
      </c>
      <c r="H363" s="3"/>
      <c r="I363" s="3"/>
      <c r="J363" s="3"/>
    </row>
    <row r="364" spans="1:10">
      <c r="A364" s="54">
        <v>45652</v>
      </c>
      <c r="B364" s="132" t="s">
        <v>3</v>
      </c>
      <c r="C364" s="3" t="s">
        <v>187</v>
      </c>
      <c r="D364" s="3" t="s">
        <v>281</v>
      </c>
      <c r="E364" s="3" t="s">
        <v>170</v>
      </c>
      <c r="F364" s="3" t="s">
        <v>235</v>
      </c>
      <c r="G364" s="3" t="s">
        <v>206</v>
      </c>
      <c r="H364" s="244" t="s">
        <v>681</v>
      </c>
      <c r="I364" s="244" t="s">
        <v>682</v>
      </c>
      <c r="J364" s="3"/>
    </row>
    <row r="365" spans="1:10">
      <c r="A365" s="54">
        <v>45653</v>
      </c>
      <c r="B365" s="55" t="s">
        <v>304</v>
      </c>
      <c r="C365" s="57" t="s">
        <v>301</v>
      </c>
      <c r="H365" s="300"/>
      <c r="I365" s="300"/>
    </row>
    <row r="366" spans="1:10">
      <c r="A366" s="54">
        <v>45654</v>
      </c>
      <c r="B366" s="56" t="s">
        <v>125</v>
      </c>
      <c r="C366" s="3" t="s">
        <v>190</v>
      </c>
      <c r="D366" s="3" t="s">
        <v>301</v>
      </c>
      <c r="E366" s="3" t="s">
        <v>281</v>
      </c>
      <c r="F366" s="3" t="s">
        <v>249</v>
      </c>
      <c r="G366" s="3" t="s">
        <v>257</v>
      </c>
      <c r="H366" s="3"/>
      <c r="I366" s="3"/>
      <c r="J366" s="3"/>
    </row>
    <row r="367" spans="1:10">
      <c r="A367" s="54">
        <v>45655</v>
      </c>
      <c r="B367" s="56" t="s">
        <v>124</v>
      </c>
      <c r="C367" s="3" t="s">
        <v>180</v>
      </c>
      <c r="D367" s="3" t="s">
        <v>219</v>
      </c>
      <c r="E367" s="3" t="s">
        <v>2</v>
      </c>
      <c r="F367" s="3" t="s">
        <v>183</v>
      </c>
      <c r="G367" s="3" t="s">
        <v>261</v>
      </c>
      <c r="H367" s="3" t="s">
        <v>19</v>
      </c>
      <c r="I367" s="244" t="s">
        <v>682</v>
      </c>
      <c r="J367" s="3"/>
    </row>
    <row r="368" spans="1:10">
      <c r="A368" s="54">
        <v>45656</v>
      </c>
      <c r="B368" s="55" t="s">
        <v>6</v>
      </c>
      <c r="C368" s="57" t="s">
        <v>187</v>
      </c>
    </row>
    <row r="369" spans="1:10">
      <c r="A369" s="54">
        <v>45657</v>
      </c>
      <c r="B369" s="55" t="s">
        <v>5</v>
      </c>
      <c r="C369" s="57" t="s">
        <v>187</v>
      </c>
    </row>
    <row r="370" spans="1:10">
      <c r="A370" s="54">
        <v>45658</v>
      </c>
      <c r="B370" s="56" t="s">
        <v>4</v>
      </c>
      <c r="C370" s="3" t="s">
        <v>219</v>
      </c>
      <c r="D370" s="3" t="s">
        <v>190</v>
      </c>
      <c r="E370" s="3" t="s">
        <v>7</v>
      </c>
      <c r="F370" s="232" t="s">
        <v>170</v>
      </c>
      <c r="G370" s="3" t="s">
        <v>19</v>
      </c>
      <c r="H370" s="3"/>
      <c r="I370" s="3"/>
      <c r="J370" s="3"/>
    </row>
    <row r="371" spans="1:10">
      <c r="A371" s="54">
        <v>45659</v>
      </c>
      <c r="B371" s="55" t="s">
        <v>3</v>
      </c>
      <c r="C371" s="57" t="s">
        <v>187</v>
      </c>
    </row>
    <row r="372" spans="1:10">
      <c r="A372" s="54">
        <v>45660</v>
      </c>
      <c r="B372" s="55" t="s">
        <v>304</v>
      </c>
      <c r="C372" s="57" t="s">
        <v>187</v>
      </c>
    </row>
    <row r="373" spans="1:10">
      <c r="A373" s="54">
        <v>45661</v>
      </c>
      <c r="B373" s="56" t="s">
        <v>125</v>
      </c>
      <c r="C373" s="3" t="s">
        <v>2</v>
      </c>
      <c r="D373" s="3" t="s">
        <v>180</v>
      </c>
      <c r="E373" s="3" t="s">
        <v>19</v>
      </c>
      <c r="F373" s="3" t="s">
        <v>408</v>
      </c>
      <c r="G373" s="3" t="s">
        <v>193</v>
      </c>
      <c r="H373" s="3"/>
      <c r="I373" s="3"/>
      <c r="J373" s="3"/>
    </row>
    <row r="374" spans="1:10">
      <c r="A374" s="54">
        <v>45662</v>
      </c>
      <c r="B374" s="56" t="s">
        <v>124</v>
      </c>
      <c r="C374" s="3" t="s">
        <v>7</v>
      </c>
      <c r="D374" s="3" t="s">
        <v>271</v>
      </c>
      <c r="E374" s="3" t="s">
        <v>189</v>
      </c>
      <c r="F374" s="3" t="s">
        <v>228</v>
      </c>
      <c r="G374" s="3" t="s">
        <v>254</v>
      </c>
      <c r="H374" s="3"/>
      <c r="I374" s="3"/>
      <c r="J374" s="3"/>
    </row>
    <row r="375" spans="1:10">
      <c r="A375" s="54">
        <v>45663</v>
      </c>
      <c r="B375" s="55" t="s">
        <v>6</v>
      </c>
      <c r="C375" s="57" t="s">
        <v>334</v>
      </c>
    </row>
    <row r="376" spans="1:10">
      <c r="A376" s="54">
        <v>45664</v>
      </c>
      <c r="B376" s="55" t="s">
        <v>5</v>
      </c>
      <c r="C376" s="57" t="s">
        <v>334</v>
      </c>
    </row>
    <row r="377" spans="1:10">
      <c r="A377" s="54">
        <v>45665</v>
      </c>
      <c r="B377" s="55" t="s">
        <v>4</v>
      </c>
      <c r="C377" s="57" t="s">
        <v>334</v>
      </c>
    </row>
    <row r="378" spans="1:10">
      <c r="A378" s="54">
        <v>45666</v>
      </c>
      <c r="B378" s="55" t="s">
        <v>3</v>
      </c>
      <c r="C378" s="57" t="s">
        <v>334</v>
      </c>
    </row>
    <row r="379" spans="1:10">
      <c r="A379" s="54">
        <v>45667</v>
      </c>
      <c r="B379" s="55" t="s">
        <v>304</v>
      </c>
      <c r="C379" s="57" t="s">
        <v>334</v>
      </c>
    </row>
    <row r="380" spans="1:10">
      <c r="A380" s="54">
        <v>45668</v>
      </c>
      <c r="B380" s="56" t="s">
        <v>125</v>
      </c>
      <c r="C380" s="3" t="s">
        <v>19</v>
      </c>
      <c r="D380" s="3" t="s">
        <v>170</v>
      </c>
      <c r="E380" s="3" t="s">
        <v>141</v>
      </c>
      <c r="F380" s="3" t="s">
        <v>184</v>
      </c>
      <c r="G380" s="3" t="s">
        <v>281</v>
      </c>
      <c r="H380" s="3"/>
      <c r="I380" s="3"/>
      <c r="J380" s="3"/>
    </row>
    <row r="381" spans="1:10">
      <c r="A381" s="54">
        <v>45669</v>
      </c>
      <c r="B381" s="56" t="s">
        <v>124</v>
      </c>
      <c r="C381" s="3" t="s">
        <v>189</v>
      </c>
      <c r="D381" s="3" t="s">
        <v>2</v>
      </c>
      <c r="E381" s="3" t="s">
        <v>191</v>
      </c>
      <c r="F381" s="3" t="s">
        <v>288</v>
      </c>
      <c r="G381" s="3" t="s">
        <v>334</v>
      </c>
      <c r="H381" s="3"/>
      <c r="I381" s="3"/>
      <c r="J381" s="3"/>
    </row>
    <row r="382" spans="1:10">
      <c r="A382" s="54">
        <v>45670</v>
      </c>
      <c r="B382" s="55" t="s">
        <v>6</v>
      </c>
      <c r="C382" s="57" t="s">
        <v>190</v>
      </c>
    </row>
    <row r="383" spans="1:10">
      <c r="A383" s="54">
        <v>45671</v>
      </c>
      <c r="B383" s="55" t="s">
        <v>5</v>
      </c>
      <c r="C383" s="57" t="s">
        <v>190</v>
      </c>
    </row>
    <row r="384" spans="1:10">
      <c r="A384" s="54">
        <v>45672</v>
      </c>
      <c r="B384" s="55" t="s">
        <v>4</v>
      </c>
      <c r="C384" s="57" t="s">
        <v>190</v>
      </c>
    </row>
    <row r="385" spans="1:10">
      <c r="A385" s="54">
        <v>45673</v>
      </c>
      <c r="B385" s="55" t="s">
        <v>3</v>
      </c>
      <c r="C385" s="57" t="s">
        <v>190</v>
      </c>
    </row>
    <row r="386" spans="1:10">
      <c r="A386" s="54">
        <v>45674</v>
      </c>
      <c r="B386" s="55" t="s">
        <v>304</v>
      </c>
      <c r="C386" s="57" t="s">
        <v>190</v>
      </c>
    </row>
    <row r="387" spans="1:10">
      <c r="A387" s="54">
        <v>45675</v>
      </c>
      <c r="B387" s="56" t="s">
        <v>125</v>
      </c>
      <c r="C387" s="3" t="s">
        <v>141</v>
      </c>
      <c r="D387" s="3" t="s">
        <v>7</v>
      </c>
      <c r="E387" s="3" t="s">
        <v>170</v>
      </c>
      <c r="F387" s="3" t="s">
        <v>214</v>
      </c>
      <c r="G387" s="3" t="s">
        <v>301</v>
      </c>
      <c r="H387" s="3"/>
      <c r="I387" s="3"/>
      <c r="J387" s="3"/>
    </row>
    <row r="388" spans="1:10">
      <c r="A388" s="54">
        <v>45676</v>
      </c>
      <c r="B388" s="56" t="s">
        <v>124</v>
      </c>
      <c r="C388" s="3" t="s">
        <v>19</v>
      </c>
      <c r="D388" s="3" t="s">
        <v>177</v>
      </c>
      <c r="E388" s="3" t="s">
        <v>219</v>
      </c>
      <c r="F388" s="3" t="s">
        <v>274</v>
      </c>
      <c r="G388" s="3" t="s">
        <v>187</v>
      </c>
      <c r="H388" s="3"/>
      <c r="I388" s="3"/>
      <c r="J388" s="3"/>
    </row>
    <row r="389" spans="1:10">
      <c r="A389" s="54">
        <v>45677</v>
      </c>
      <c r="B389" s="55" t="s">
        <v>6</v>
      </c>
      <c r="C389" s="57" t="s">
        <v>180</v>
      </c>
    </row>
    <row r="390" spans="1:10">
      <c r="A390" s="54">
        <v>45678</v>
      </c>
      <c r="B390" s="55" t="s">
        <v>5</v>
      </c>
      <c r="C390" s="57" t="s">
        <v>180</v>
      </c>
    </row>
    <row r="391" spans="1:10">
      <c r="A391" s="54">
        <v>45679</v>
      </c>
      <c r="B391" s="55" t="s">
        <v>4</v>
      </c>
      <c r="C391" s="57" t="s">
        <v>180</v>
      </c>
    </row>
    <row r="392" spans="1:10">
      <c r="A392" s="54">
        <v>45680</v>
      </c>
      <c r="B392" s="55" t="s">
        <v>3</v>
      </c>
      <c r="C392" s="57" t="s">
        <v>180</v>
      </c>
    </row>
    <row r="393" spans="1:10">
      <c r="A393" s="54">
        <v>45681</v>
      </c>
      <c r="B393" s="55" t="s">
        <v>304</v>
      </c>
      <c r="C393" s="57" t="s">
        <v>180</v>
      </c>
    </row>
    <row r="394" spans="1:10">
      <c r="A394" s="54">
        <v>45682</v>
      </c>
      <c r="B394" s="56" t="s">
        <v>125</v>
      </c>
      <c r="C394" s="299"/>
      <c r="D394" s="3" t="s">
        <v>189</v>
      </c>
      <c r="E394" s="3" t="s">
        <v>408</v>
      </c>
      <c r="F394" s="3" t="s">
        <v>206</v>
      </c>
      <c r="G394" s="3" t="s">
        <v>190</v>
      </c>
      <c r="H394" s="3"/>
      <c r="I394" s="3"/>
      <c r="J394" s="3"/>
    </row>
    <row r="395" spans="1:10">
      <c r="A395" s="54">
        <v>45683</v>
      </c>
      <c r="B395" s="56" t="s">
        <v>124</v>
      </c>
      <c r="C395" s="3" t="s">
        <v>191</v>
      </c>
      <c r="D395" s="3" t="s">
        <v>141</v>
      </c>
      <c r="E395" s="3" t="s">
        <v>420</v>
      </c>
      <c r="F395" s="3" t="s">
        <v>257</v>
      </c>
      <c r="G395" s="3" t="s">
        <v>180</v>
      </c>
      <c r="H395" s="3"/>
      <c r="I395" s="3"/>
      <c r="J395" s="3"/>
    </row>
    <row r="396" spans="1:10">
      <c r="A396" s="54">
        <v>45684</v>
      </c>
      <c r="B396" s="56" t="s">
        <v>29</v>
      </c>
      <c r="C396" s="3" t="s">
        <v>219</v>
      </c>
      <c r="D396" s="3" t="s">
        <v>282</v>
      </c>
      <c r="E396" s="3" t="s">
        <v>199</v>
      </c>
      <c r="F396" s="3" t="s">
        <v>254</v>
      </c>
      <c r="G396" s="3" t="s">
        <v>261</v>
      </c>
      <c r="H396" s="3"/>
      <c r="I396" s="3"/>
      <c r="J396" s="3"/>
    </row>
    <row r="397" spans="1:10">
      <c r="A397" s="54">
        <v>45685</v>
      </c>
      <c r="B397" s="55" t="s">
        <v>5</v>
      </c>
      <c r="C397" s="57" t="s">
        <v>170</v>
      </c>
    </row>
    <row r="398" spans="1:10">
      <c r="A398" s="54">
        <v>45686</v>
      </c>
      <c r="B398" s="55" t="s">
        <v>4</v>
      </c>
      <c r="C398" s="57" t="s">
        <v>170</v>
      </c>
    </row>
    <row r="399" spans="1:10">
      <c r="A399" s="54">
        <v>45687</v>
      </c>
      <c r="B399" s="55" t="s">
        <v>3</v>
      </c>
      <c r="C399" s="57" t="s">
        <v>170</v>
      </c>
    </row>
    <row r="400" spans="1:10">
      <c r="A400" s="54">
        <v>45688</v>
      </c>
      <c r="B400" s="55" t="s">
        <v>304</v>
      </c>
      <c r="C400" s="57" t="s">
        <v>170</v>
      </c>
    </row>
    <row r="401" spans="1:10">
      <c r="A401" s="54">
        <v>45689</v>
      </c>
      <c r="B401" s="56" t="s">
        <v>125</v>
      </c>
      <c r="C401" s="3" t="s">
        <v>408</v>
      </c>
      <c r="D401" s="3" t="s">
        <v>191</v>
      </c>
      <c r="E401" s="3" t="s">
        <v>194</v>
      </c>
      <c r="F401" s="3" t="s">
        <v>281</v>
      </c>
      <c r="G401" s="3" t="s">
        <v>193</v>
      </c>
      <c r="H401" s="3"/>
      <c r="I401" s="3"/>
      <c r="J401" s="3"/>
    </row>
    <row r="402" spans="1:10">
      <c r="A402" s="54">
        <v>45690</v>
      </c>
      <c r="B402" s="56" t="s">
        <v>124</v>
      </c>
      <c r="C402" s="3" t="s">
        <v>420</v>
      </c>
      <c r="D402" s="3" t="s">
        <v>219</v>
      </c>
      <c r="E402" s="3" t="s">
        <v>184</v>
      </c>
      <c r="F402" s="3" t="s">
        <v>334</v>
      </c>
      <c r="G402" s="3" t="s">
        <v>271</v>
      </c>
      <c r="H402" s="3"/>
      <c r="I402" s="3"/>
      <c r="J402" s="3"/>
    </row>
    <row r="403" spans="1:10">
      <c r="A403" s="54">
        <v>45691</v>
      </c>
      <c r="B403" s="55" t="s">
        <v>6</v>
      </c>
      <c r="C403" s="57" t="s">
        <v>2</v>
      </c>
    </row>
    <row r="404" spans="1:10">
      <c r="A404" s="54">
        <v>45692</v>
      </c>
      <c r="B404" s="55" t="s">
        <v>5</v>
      </c>
      <c r="C404" s="57" t="s">
        <v>2</v>
      </c>
    </row>
    <row r="405" spans="1:10">
      <c r="A405" s="54">
        <v>45693</v>
      </c>
      <c r="B405" s="55" t="s">
        <v>4</v>
      </c>
      <c r="C405" s="57" t="s">
        <v>2</v>
      </c>
    </row>
    <row r="406" spans="1:10">
      <c r="A406" s="54">
        <v>45694</v>
      </c>
      <c r="B406" s="55" t="s">
        <v>3</v>
      </c>
      <c r="C406" s="57" t="s">
        <v>2</v>
      </c>
    </row>
    <row r="407" spans="1:10">
      <c r="A407" s="54">
        <v>45695</v>
      </c>
      <c r="B407" s="55" t="s">
        <v>304</v>
      </c>
      <c r="C407" s="57" t="s">
        <v>2</v>
      </c>
    </row>
    <row r="408" spans="1:10">
      <c r="A408" s="54">
        <v>45696</v>
      </c>
      <c r="B408" s="56" t="s">
        <v>125</v>
      </c>
      <c r="C408" s="3" t="s">
        <v>199</v>
      </c>
      <c r="D408" s="3" t="s">
        <v>408</v>
      </c>
      <c r="E408" s="3" t="s">
        <v>249</v>
      </c>
      <c r="F408" s="3" t="s">
        <v>301</v>
      </c>
      <c r="G408" s="3" t="s">
        <v>282</v>
      </c>
      <c r="H408" s="3"/>
      <c r="I408" s="3"/>
      <c r="J408" s="3"/>
    </row>
    <row r="409" spans="1:10">
      <c r="A409" s="54">
        <v>45697</v>
      </c>
      <c r="B409" s="56" t="s">
        <v>124</v>
      </c>
      <c r="C409" s="3" t="s">
        <v>194</v>
      </c>
      <c r="D409" s="3" t="s">
        <v>420</v>
      </c>
      <c r="E409" s="3" t="s">
        <v>183</v>
      </c>
      <c r="F409" s="3" t="s">
        <v>187</v>
      </c>
      <c r="G409" s="3" t="s">
        <v>214</v>
      </c>
      <c r="H409" s="3"/>
      <c r="I409" s="3"/>
      <c r="J409" s="3"/>
    </row>
    <row r="410" spans="1:10">
      <c r="A410" s="54">
        <v>45698</v>
      </c>
      <c r="B410" s="55" t="s">
        <v>6</v>
      </c>
      <c r="C410" s="57" t="s">
        <v>7</v>
      </c>
    </row>
    <row r="411" spans="1:10">
      <c r="A411" s="54">
        <v>45699</v>
      </c>
      <c r="B411" s="55" t="s">
        <v>5</v>
      </c>
      <c r="C411" s="57" t="s">
        <v>7</v>
      </c>
    </row>
    <row r="412" spans="1:10">
      <c r="A412" s="54">
        <v>45700</v>
      </c>
      <c r="B412" s="55" t="s">
        <v>4</v>
      </c>
      <c r="C412" s="57" t="s">
        <v>7</v>
      </c>
    </row>
    <row r="413" spans="1:10">
      <c r="A413" s="54">
        <v>45701</v>
      </c>
      <c r="B413" s="55" t="s">
        <v>3</v>
      </c>
      <c r="C413" s="57" t="s">
        <v>7</v>
      </c>
    </row>
    <row r="414" spans="1:10">
      <c r="A414" s="54">
        <v>45702</v>
      </c>
      <c r="B414" s="55" t="s">
        <v>304</v>
      </c>
      <c r="C414" s="57" t="s">
        <v>7</v>
      </c>
    </row>
    <row r="415" spans="1:10">
      <c r="A415" s="54">
        <v>45703</v>
      </c>
      <c r="B415" s="56" t="s">
        <v>125</v>
      </c>
      <c r="C415" s="3" t="s">
        <v>184</v>
      </c>
      <c r="D415" s="3" t="s">
        <v>199</v>
      </c>
      <c r="E415" s="3" t="s">
        <v>228</v>
      </c>
      <c r="F415" s="3" t="s">
        <v>190</v>
      </c>
      <c r="G415" s="3" t="s">
        <v>2</v>
      </c>
      <c r="H415" s="3"/>
      <c r="I415" s="3"/>
      <c r="J415" s="3"/>
    </row>
    <row r="416" spans="1:10">
      <c r="A416" s="54">
        <v>45704</v>
      </c>
      <c r="B416" s="56" t="s">
        <v>124</v>
      </c>
      <c r="C416" s="3" t="s">
        <v>249</v>
      </c>
      <c r="D416" s="3" t="s">
        <v>194</v>
      </c>
      <c r="E416" s="3" t="s">
        <v>288</v>
      </c>
      <c r="F416" s="3" t="s">
        <v>180</v>
      </c>
      <c r="G416" s="3" t="s">
        <v>7</v>
      </c>
      <c r="H416" s="3"/>
      <c r="I416" s="3"/>
      <c r="J416" s="3"/>
    </row>
    <row r="417" spans="1:10">
      <c r="A417" s="54">
        <v>45705</v>
      </c>
      <c r="B417" s="55" t="s">
        <v>6</v>
      </c>
      <c r="C417" s="57" t="s">
        <v>19</v>
      </c>
    </row>
    <row r="418" spans="1:10">
      <c r="A418" s="54">
        <v>45706</v>
      </c>
      <c r="B418" s="55" t="s">
        <v>5</v>
      </c>
      <c r="C418" s="57" t="s">
        <v>19</v>
      </c>
    </row>
    <row r="419" spans="1:10">
      <c r="A419" s="54">
        <v>45707</v>
      </c>
      <c r="B419" s="55" t="s">
        <v>4</v>
      </c>
      <c r="C419" s="57" t="s">
        <v>19</v>
      </c>
    </row>
    <row r="420" spans="1:10">
      <c r="A420" s="54">
        <v>45708</v>
      </c>
      <c r="B420" s="55" t="s">
        <v>3</v>
      </c>
      <c r="C420" s="57" t="s">
        <v>19</v>
      </c>
    </row>
    <row r="421" spans="1:10">
      <c r="A421" s="54">
        <v>45709</v>
      </c>
      <c r="B421" s="55" t="s">
        <v>304</v>
      </c>
      <c r="C421" s="57" t="s">
        <v>19</v>
      </c>
    </row>
    <row r="422" spans="1:10">
      <c r="A422" s="54">
        <v>45710</v>
      </c>
      <c r="B422" s="56" t="s">
        <v>125</v>
      </c>
      <c r="C422" s="3" t="s">
        <v>183</v>
      </c>
      <c r="D422" s="3" t="s">
        <v>184</v>
      </c>
      <c r="E422" s="3" t="s">
        <v>187</v>
      </c>
      <c r="F422" s="3" t="s">
        <v>141</v>
      </c>
      <c r="G422" s="3" t="s">
        <v>19</v>
      </c>
      <c r="H422" s="3"/>
      <c r="I422" s="3"/>
      <c r="J422" s="3"/>
    </row>
    <row r="423" spans="1:10">
      <c r="A423" s="54">
        <v>45711</v>
      </c>
      <c r="B423" s="56" t="s">
        <v>124</v>
      </c>
      <c r="C423" s="3" t="s">
        <v>228</v>
      </c>
      <c r="D423" s="3" t="s">
        <v>249</v>
      </c>
      <c r="E423" s="3" t="s">
        <v>235</v>
      </c>
      <c r="F423" s="3" t="s">
        <v>170</v>
      </c>
      <c r="G423" s="3" t="s">
        <v>189</v>
      </c>
      <c r="H423" s="3"/>
      <c r="I423" s="3"/>
      <c r="J423" s="3"/>
    </row>
    <row r="424" spans="1:10">
      <c r="A424" s="54">
        <v>45712</v>
      </c>
      <c r="B424" s="55" t="s">
        <v>6</v>
      </c>
      <c r="C424" s="57" t="s">
        <v>189</v>
      </c>
    </row>
    <row r="425" spans="1:10">
      <c r="A425" s="54">
        <v>45713</v>
      </c>
      <c r="B425" s="55" t="s">
        <v>5</v>
      </c>
      <c r="C425" s="57" t="s">
        <v>189</v>
      </c>
    </row>
    <row r="426" spans="1:10">
      <c r="A426" s="54">
        <v>45714</v>
      </c>
      <c r="B426" s="55" t="s">
        <v>4</v>
      </c>
      <c r="C426" s="57" t="s">
        <v>189</v>
      </c>
    </row>
    <row r="427" spans="1:10">
      <c r="A427" s="54">
        <v>45715</v>
      </c>
      <c r="B427" s="55" t="s">
        <v>3</v>
      </c>
      <c r="C427" s="57" t="s">
        <v>189</v>
      </c>
    </row>
    <row r="428" spans="1:10">
      <c r="A428" s="54">
        <v>45716</v>
      </c>
      <c r="B428" s="55" t="s">
        <v>304</v>
      </c>
      <c r="C428" s="57" t="s">
        <v>189</v>
      </c>
    </row>
    <row r="429" spans="1:10">
      <c r="A429" s="54">
        <v>45717</v>
      </c>
      <c r="B429" s="56" t="s">
        <v>125</v>
      </c>
      <c r="C429" s="3" t="s">
        <v>288</v>
      </c>
      <c r="D429" s="3" t="s">
        <v>183</v>
      </c>
      <c r="E429" s="3" t="s">
        <v>415</v>
      </c>
      <c r="F429" s="3" t="s">
        <v>2</v>
      </c>
      <c r="G429" s="3" t="s">
        <v>141</v>
      </c>
      <c r="H429" s="3"/>
      <c r="I429" s="3"/>
      <c r="J429" s="3"/>
    </row>
    <row r="430" spans="1:10">
      <c r="A430" s="54">
        <v>45718</v>
      </c>
      <c r="B430" s="56" t="s">
        <v>124</v>
      </c>
      <c r="C430" s="3" t="s">
        <v>271</v>
      </c>
      <c r="D430" s="3" t="s">
        <v>228</v>
      </c>
      <c r="E430" s="3" t="s">
        <v>214</v>
      </c>
      <c r="F430" s="3" t="s">
        <v>7</v>
      </c>
      <c r="G430" s="3" t="s">
        <v>261</v>
      </c>
      <c r="H430" s="3"/>
      <c r="I430" s="3"/>
      <c r="J430" s="3"/>
    </row>
    <row r="431" spans="1:10">
      <c r="A431" s="54">
        <v>45719</v>
      </c>
      <c r="B431" s="55" t="s">
        <v>6</v>
      </c>
      <c r="C431" s="57" t="s">
        <v>141</v>
      </c>
    </row>
    <row r="432" spans="1:10">
      <c r="A432" s="54">
        <v>45720</v>
      </c>
      <c r="B432" s="55" t="s">
        <v>5</v>
      </c>
      <c r="C432" s="57" t="s">
        <v>141</v>
      </c>
    </row>
    <row r="433" spans="1:10">
      <c r="A433" s="54">
        <v>45721</v>
      </c>
      <c r="B433" s="55" t="s">
        <v>4</v>
      </c>
      <c r="C433" s="57" t="s">
        <v>141</v>
      </c>
    </row>
    <row r="434" spans="1:10">
      <c r="A434" s="54">
        <v>45722</v>
      </c>
      <c r="B434" s="55" t="s">
        <v>3</v>
      </c>
      <c r="C434" s="57" t="s">
        <v>141</v>
      </c>
    </row>
    <row r="435" spans="1:10">
      <c r="A435" s="54">
        <v>45723</v>
      </c>
      <c r="B435" s="55" t="s">
        <v>304</v>
      </c>
      <c r="C435" s="57" t="s">
        <v>141</v>
      </c>
    </row>
    <row r="436" spans="1:10">
      <c r="A436" s="54">
        <v>45724</v>
      </c>
      <c r="B436" s="56" t="s">
        <v>125</v>
      </c>
      <c r="C436" s="3"/>
      <c r="D436" s="3"/>
      <c r="E436" s="3"/>
      <c r="F436" s="3"/>
      <c r="G436" s="3"/>
      <c r="H436" s="3"/>
      <c r="I436" s="3"/>
      <c r="J436" s="3"/>
    </row>
    <row r="437" spans="1:10">
      <c r="A437" s="54">
        <v>45725</v>
      </c>
      <c r="B437" s="56" t="s">
        <v>124</v>
      </c>
      <c r="C437" s="3"/>
      <c r="D437" s="3"/>
      <c r="E437" s="3"/>
      <c r="F437" s="3"/>
      <c r="G437" s="3"/>
      <c r="H437" s="3"/>
      <c r="I437" s="3"/>
      <c r="J437" s="3"/>
    </row>
    <row r="438" spans="1:10">
      <c r="A438" s="54">
        <v>45726</v>
      </c>
      <c r="B438" s="56" t="s">
        <v>29</v>
      </c>
      <c r="C438" s="3"/>
      <c r="D438" s="3"/>
      <c r="E438" s="3"/>
      <c r="F438" s="3"/>
      <c r="G438" s="3"/>
      <c r="H438" s="3"/>
      <c r="I438" s="3"/>
      <c r="J438" s="3"/>
    </row>
    <row r="439" spans="1:10">
      <c r="A439" s="54">
        <v>45727</v>
      </c>
      <c r="B439" s="55" t="s">
        <v>5</v>
      </c>
      <c r="C439" s="57" t="s">
        <v>271</v>
      </c>
    </row>
    <row r="440" spans="1:10">
      <c r="A440" s="54">
        <v>45728</v>
      </c>
      <c r="B440" s="55" t="s">
        <v>4</v>
      </c>
      <c r="C440" s="57" t="s">
        <v>271</v>
      </c>
    </row>
    <row r="441" spans="1:10">
      <c r="A441" s="54">
        <v>45729</v>
      </c>
      <c r="B441" s="55" t="s">
        <v>3</v>
      </c>
      <c r="C441" s="57" t="s">
        <v>271</v>
      </c>
    </row>
    <row r="442" spans="1:10">
      <c r="A442" s="54">
        <v>45730</v>
      </c>
      <c r="B442" s="55" t="s">
        <v>304</v>
      </c>
      <c r="C442" s="57" t="s">
        <v>271</v>
      </c>
    </row>
    <row r="443" spans="1:10">
      <c r="A443" s="54">
        <v>45731</v>
      </c>
      <c r="B443" s="56" t="s">
        <v>125</v>
      </c>
      <c r="C443" s="3"/>
      <c r="D443" s="3"/>
      <c r="E443" s="3"/>
      <c r="F443" s="3"/>
      <c r="G443" s="3"/>
      <c r="H443" s="3"/>
      <c r="I443" s="3"/>
      <c r="J443" s="3"/>
    </row>
    <row r="444" spans="1:10">
      <c r="A444" s="54">
        <v>45732</v>
      </c>
      <c r="B444" s="56" t="s">
        <v>124</v>
      </c>
      <c r="C444" s="3"/>
      <c r="D444" s="3"/>
      <c r="E444" s="3"/>
      <c r="F444" s="3"/>
      <c r="G444" s="3"/>
      <c r="H444" s="3"/>
      <c r="I444" s="3"/>
      <c r="J444" s="3"/>
    </row>
    <row r="445" spans="1:10">
      <c r="A445" s="54">
        <v>45733</v>
      </c>
      <c r="B445" s="55" t="s">
        <v>6</v>
      </c>
      <c r="C445" s="57"/>
    </row>
    <row r="446" spans="1:10">
      <c r="A446" s="54">
        <v>45734</v>
      </c>
      <c r="B446" s="55" t="s">
        <v>5</v>
      </c>
      <c r="C446" s="57"/>
    </row>
    <row r="447" spans="1:10">
      <c r="A447" s="54">
        <v>45735</v>
      </c>
      <c r="B447" s="55" t="s">
        <v>4</v>
      </c>
      <c r="C447" s="57"/>
    </row>
    <row r="448" spans="1:10">
      <c r="A448" s="54">
        <v>45736</v>
      </c>
      <c r="B448" s="55" t="s">
        <v>3</v>
      </c>
      <c r="C448" s="57"/>
    </row>
    <row r="449" spans="1:10">
      <c r="A449" s="54">
        <v>45737</v>
      </c>
      <c r="B449" s="55" t="s">
        <v>304</v>
      </c>
      <c r="C449" s="57"/>
    </row>
    <row r="450" spans="1:10">
      <c r="A450" s="54">
        <v>45738</v>
      </c>
      <c r="B450" s="56" t="s">
        <v>125</v>
      </c>
      <c r="C450" s="3"/>
      <c r="D450" s="3"/>
      <c r="E450" s="3"/>
      <c r="F450" s="3"/>
      <c r="G450" s="3"/>
      <c r="H450" s="3"/>
      <c r="I450" s="3"/>
      <c r="J450" s="3"/>
    </row>
    <row r="451" spans="1:10">
      <c r="A451" s="54">
        <v>45739</v>
      </c>
      <c r="B451" s="56" t="s">
        <v>124</v>
      </c>
      <c r="C451" s="3"/>
      <c r="D451" s="3"/>
      <c r="E451" s="3"/>
      <c r="F451" s="3"/>
      <c r="G451" s="3"/>
      <c r="H451" s="3"/>
      <c r="I451" s="3"/>
      <c r="J451" s="3"/>
    </row>
    <row r="452" spans="1:10">
      <c r="A452" s="54">
        <v>45740</v>
      </c>
      <c r="B452" s="55" t="s">
        <v>6</v>
      </c>
    </row>
    <row r="453" spans="1:10">
      <c r="A453" s="54">
        <v>45741</v>
      </c>
      <c r="B453" s="55" t="s">
        <v>5</v>
      </c>
    </row>
    <row r="454" spans="1:10">
      <c r="A454" s="54">
        <v>45742</v>
      </c>
      <c r="B454" s="55" t="s">
        <v>4</v>
      </c>
    </row>
    <row r="455" spans="1:10">
      <c r="A455" s="54">
        <v>45743</v>
      </c>
      <c r="B455" s="55" t="s">
        <v>3</v>
      </c>
    </row>
    <row r="456" spans="1:10">
      <c r="A456" s="54">
        <v>45744</v>
      </c>
      <c r="B456" s="55" t="s">
        <v>304</v>
      </c>
    </row>
    <row r="457" spans="1:10">
      <c r="A457" s="54">
        <v>45745</v>
      </c>
      <c r="B457" s="56" t="s">
        <v>125</v>
      </c>
      <c r="C457" s="3"/>
      <c r="D457" s="3"/>
      <c r="E457" s="3"/>
      <c r="F457" s="3"/>
      <c r="G457" s="3"/>
      <c r="H457" s="3"/>
      <c r="I457" s="3"/>
      <c r="J457" s="3"/>
    </row>
    <row r="458" spans="1:10">
      <c r="A458" s="54">
        <v>45746</v>
      </c>
      <c r="B458" s="56" t="s">
        <v>124</v>
      </c>
      <c r="C458" s="3"/>
      <c r="D458" s="3"/>
      <c r="E458" s="3"/>
      <c r="F458" s="3"/>
      <c r="G458" s="3"/>
      <c r="H458" s="3"/>
      <c r="I458" s="3"/>
      <c r="J458" s="3"/>
    </row>
    <row r="459" spans="1:10">
      <c r="A459" s="54">
        <v>45747</v>
      </c>
      <c r="B459" s="55" t="s">
        <v>6</v>
      </c>
    </row>
    <row r="460" spans="1:10">
      <c r="A460" s="54">
        <v>45748</v>
      </c>
      <c r="B460" s="55" t="s">
        <v>5</v>
      </c>
    </row>
    <row r="461" spans="1:10">
      <c r="A461" s="54">
        <v>45749</v>
      </c>
      <c r="B461" s="55" t="s">
        <v>4</v>
      </c>
    </row>
    <row r="462" spans="1:10">
      <c r="A462" s="54">
        <v>45750</v>
      </c>
      <c r="B462" s="55" t="s">
        <v>3</v>
      </c>
    </row>
    <row r="463" spans="1:10">
      <c r="A463" s="54">
        <v>45751</v>
      </c>
      <c r="B463" s="55" t="s">
        <v>304</v>
      </c>
    </row>
    <row r="464" spans="1:10">
      <c r="A464" s="54">
        <v>45752</v>
      </c>
      <c r="B464" s="56" t="s">
        <v>125</v>
      </c>
      <c r="C464" s="3"/>
      <c r="D464" s="3"/>
      <c r="E464" s="3"/>
      <c r="F464" s="3"/>
      <c r="G464" s="3"/>
      <c r="H464" s="3"/>
      <c r="I464" s="3"/>
      <c r="J464" s="3"/>
    </row>
    <row r="465" spans="1:10">
      <c r="A465" s="54">
        <v>45753</v>
      </c>
      <c r="B465" s="56" t="s">
        <v>124</v>
      </c>
      <c r="C465" s="3"/>
      <c r="D465" s="3"/>
      <c r="E465" s="3"/>
      <c r="F465" s="3"/>
      <c r="G465" s="3"/>
      <c r="H465" s="3"/>
      <c r="I465" s="3"/>
      <c r="J465" s="3"/>
    </row>
    <row r="466" spans="1:10">
      <c r="A466" s="54">
        <v>45754</v>
      </c>
      <c r="B466" s="55" t="s">
        <v>6</v>
      </c>
    </row>
    <row r="467" spans="1:10">
      <c r="A467" s="54">
        <v>45755</v>
      </c>
      <c r="B467" s="55" t="s">
        <v>5</v>
      </c>
    </row>
    <row r="468" spans="1:10">
      <c r="A468" s="54">
        <v>45756</v>
      </c>
      <c r="B468" s="55" t="s">
        <v>4</v>
      </c>
    </row>
    <row r="469" spans="1:10">
      <c r="A469" s="54">
        <v>45757</v>
      </c>
      <c r="B469" s="55" t="s">
        <v>3</v>
      </c>
    </row>
    <row r="470" spans="1:10">
      <c r="A470" s="54">
        <v>45758</v>
      </c>
      <c r="B470" s="55" t="s">
        <v>304</v>
      </c>
    </row>
    <row r="471" spans="1:10">
      <c r="A471" s="54">
        <v>45759</v>
      </c>
      <c r="B471" s="56" t="s">
        <v>125</v>
      </c>
      <c r="C471" s="3"/>
      <c r="D471" s="3"/>
      <c r="E471" s="3"/>
      <c r="F471" s="3"/>
      <c r="G471" s="3"/>
      <c r="H471" s="3"/>
      <c r="I471" s="3"/>
      <c r="J471" s="3"/>
    </row>
    <row r="472" spans="1:10">
      <c r="A472" s="54">
        <v>45760</v>
      </c>
      <c r="B472" s="56" t="s">
        <v>124</v>
      </c>
      <c r="C472" s="3"/>
      <c r="D472" s="3"/>
      <c r="E472" s="3"/>
      <c r="F472" s="3"/>
      <c r="G472" s="3"/>
      <c r="H472" s="3"/>
      <c r="I472" s="3"/>
      <c r="J472" s="3"/>
    </row>
    <row r="473" spans="1:10">
      <c r="A473" s="54">
        <v>45761</v>
      </c>
      <c r="B473" s="55" t="s">
        <v>6</v>
      </c>
    </row>
    <row r="474" spans="1:10">
      <c r="A474" s="54">
        <v>45762</v>
      </c>
      <c r="B474" s="55" t="s">
        <v>5</v>
      </c>
    </row>
    <row r="475" spans="1:10">
      <c r="A475" s="54">
        <v>45763</v>
      </c>
      <c r="B475" s="55" t="s">
        <v>4</v>
      </c>
    </row>
    <row r="476" spans="1:10">
      <c r="A476" s="54">
        <v>45764</v>
      </c>
      <c r="B476" s="55" t="s">
        <v>3</v>
      </c>
    </row>
    <row r="477" spans="1:10">
      <c r="A477" s="54">
        <v>45765</v>
      </c>
      <c r="B477" s="55" t="s">
        <v>304</v>
      </c>
    </row>
  </sheetData>
  <mergeCells count="1">
    <mergeCell ref="M1:M3"/>
  </mergeCells>
  <conditionalFormatting sqref="M1:M4 M68:M1048576">
    <cfRule type="duplicateValues" dxfId="5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EFBC-3546-AA44-8964-36B041258C12}">
  <dimension ref="A1:XEW133"/>
  <sheetViews>
    <sheetView zoomScaleNormal="100" workbookViewId="0">
      <selection activeCell="F10" sqref="F10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9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515</v>
      </c>
      <c r="B1" s="44">
        <v>8</v>
      </c>
      <c r="C1" s="44">
        <v>9</v>
      </c>
      <c r="D1" s="44">
        <v>10</v>
      </c>
      <c r="E1" s="44">
        <v>11</v>
      </c>
      <c r="F1" s="44">
        <v>12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189</v>
      </c>
      <c r="C4" s="37" t="s">
        <v>254</v>
      </c>
      <c r="D4" s="37" t="s">
        <v>334</v>
      </c>
      <c r="E4" s="8" t="s">
        <v>198</v>
      </c>
      <c r="F4" s="38" t="s">
        <v>378</v>
      </c>
    </row>
    <row r="5" spans="1:14" ht="14" customHeight="1">
      <c r="A5" s="28" t="s">
        <v>204</v>
      </c>
      <c r="B5" s="121" t="s">
        <v>170</v>
      </c>
      <c r="C5" s="266" t="s">
        <v>274</v>
      </c>
      <c r="D5" s="7" t="s">
        <v>194</v>
      </c>
      <c r="E5" s="27" t="s">
        <v>395</v>
      </c>
      <c r="F5" s="27" t="s">
        <v>189</v>
      </c>
      <c r="I5" s="48"/>
      <c r="J5" s="6" t="s">
        <v>132</v>
      </c>
    </row>
    <row r="6" spans="1:14" ht="14" customHeight="1">
      <c r="A6" s="28" t="s">
        <v>46</v>
      </c>
      <c r="B6" s="21" t="s">
        <v>524</v>
      </c>
      <c r="C6" s="266" t="s">
        <v>610</v>
      </c>
      <c r="D6" s="266" t="s">
        <v>518</v>
      </c>
      <c r="E6" s="293" t="s">
        <v>659</v>
      </c>
      <c r="F6" s="121" t="s">
        <v>261</v>
      </c>
      <c r="I6" s="49"/>
      <c r="J6" s="6" t="s">
        <v>133</v>
      </c>
    </row>
    <row r="7" spans="1:14" ht="14" customHeight="1">
      <c r="A7" s="28" t="s">
        <v>45</v>
      </c>
      <c r="B7" s="21" t="s">
        <v>585</v>
      </c>
      <c r="C7" s="259" t="s">
        <v>195</v>
      </c>
      <c r="D7" s="21" t="s">
        <v>453</v>
      </c>
      <c r="E7" s="293" t="s">
        <v>657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190</v>
      </c>
      <c r="C8" s="41" t="s">
        <v>487</v>
      </c>
      <c r="D8" s="41" t="s">
        <v>190</v>
      </c>
      <c r="E8" s="27" t="s">
        <v>629</v>
      </c>
      <c r="F8" s="121" t="s">
        <v>170</v>
      </c>
      <c r="I8" s="62"/>
      <c r="J8" s="6" t="s">
        <v>135</v>
      </c>
    </row>
    <row r="9" spans="1:14" ht="14" customHeight="1">
      <c r="A9" s="28" t="s">
        <v>44</v>
      </c>
      <c r="B9" s="24" t="s">
        <v>174</v>
      </c>
      <c r="C9" s="24" t="s">
        <v>196</v>
      </c>
      <c r="D9" s="24" t="s">
        <v>274</v>
      </c>
      <c r="E9" s="27" t="s">
        <v>301</v>
      </c>
      <c r="F9" s="24" t="s">
        <v>257</v>
      </c>
      <c r="I9" s="123"/>
      <c r="J9" s="6" t="s">
        <v>260</v>
      </c>
    </row>
    <row r="10" spans="1:14" ht="14" customHeight="1">
      <c r="A10" s="28" t="s">
        <v>43</v>
      </c>
      <c r="B10" s="241" t="s">
        <v>409</v>
      </c>
      <c r="C10" s="19" t="s">
        <v>180</v>
      </c>
      <c r="D10" s="41" t="s">
        <v>617</v>
      </c>
      <c r="E10" s="19" t="s">
        <v>254</v>
      </c>
      <c r="F10" s="19" t="s">
        <v>553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/>
      <c r="C12" s="263"/>
      <c r="D12" s="263" t="s">
        <v>409</v>
      </c>
      <c r="E12" s="263"/>
      <c r="F12" s="263"/>
      <c r="H12"/>
      <c r="I12" s="201"/>
      <c r="J12" s="6" t="s">
        <v>413</v>
      </c>
    </row>
    <row r="13" spans="1:14" ht="14" customHeight="1">
      <c r="A13" s="187" t="s">
        <v>32</v>
      </c>
      <c r="B13" s="264" t="s">
        <v>544</v>
      </c>
      <c r="C13" s="264"/>
      <c r="D13" s="193"/>
      <c r="E13" s="193"/>
      <c r="F13" s="264"/>
      <c r="H13"/>
    </row>
    <row r="14" spans="1:14" ht="14" customHeight="1">
      <c r="A14" s="28" t="s">
        <v>31</v>
      </c>
      <c r="B14" s="143"/>
      <c r="C14" s="143" t="s">
        <v>531</v>
      </c>
      <c r="D14" s="143"/>
      <c r="E14" s="10"/>
      <c r="F14" s="10" t="s">
        <v>563</v>
      </c>
      <c r="H14"/>
      <c r="I14" s="296" t="s">
        <v>594</v>
      </c>
      <c r="J14" s="296"/>
    </row>
    <row r="15" spans="1:14" s="44" customFormat="1" ht="14" customHeight="1">
      <c r="A15" s="30" t="s">
        <v>150</v>
      </c>
      <c r="B15" s="145" t="s">
        <v>375</v>
      </c>
      <c r="C15" s="262" t="s">
        <v>599</v>
      </c>
      <c r="D15" s="259"/>
      <c r="E15" s="262" t="s">
        <v>562</v>
      </c>
      <c r="F15" s="144" t="s">
        <v>313</v>
      </c>
      <c r="H15"/>
      <c r="I15" s="296" t="s">
        <v>595</v>
      </c>
      <c r="J15" s="29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/>
      <c r="D16" s="145"/>
      <c r="E16" s="238"/>
      <c r="F16" s="121" t="s">
        <v>549</v>
      </c>
      <c r="H16"/>
      <c r="I16" s="296" t="s">
        <v>596</v>
      </c>
      <c r="J16" s="296"/>
    </row>
    <row r="17" spans="1:14" ht="14" customHeight="1">
      <c r="A17" s="28" t="s">
        <v>272</v>
      </c>
      <c r="B17" s="259"/>
      <c r="C17" s="245" t="s">
        <v>606</v>
      </c>
      <c r="D17" s="10" t="s">
        <v>170</v>
      </c>
      <c r="E17" s="10"/>
      <c r="F17" s="259"/>
      <c r="H17"/>
      <c r="I17" s="296" t="s">
        <v>597</v>
      </c>
      <c r="J17" s="296"/>
    </row>
    <row r="18" spans="1:14" ht="14" customHeight="1">
      <c r="A18" s="40"/>
      <c r="B18" s="40"/>
      <c r="C18" s="40"/>
      <c r="D18" s="40"/>
      <c r="E18" s="40"/>
      <c r="F18" s="40"/>
      <c r="H18"/>
      <c r="I18" s="296" t="s">
        <v>598</v>
      </c>
      <c r="J18" s="296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2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2</v>
      </c>
      <c r="M22" s="7">
        <f>COUNTIF(B2:F116, "*SUB*")</f>
        <v>2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121" t="s">
        <v>601</v>
      </c>
      <c r="C24" s="24" t="s">
        <v>383</v>
      </c>
      <c r="D24" s="24" t="s">
        <v>180</v>
      </c>
      <c r="E24" s="24" t="s">
        <v>325</v>
      </c>
      <c r="F24" s="24" t="s">
        <v>408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72" t="s">
        <v>2</v>
      </c>
      <c r="C25" s="34" t="s">
        <v>220</v>
      </c>
      <c r="D25" s="259" t="s">
        <v>189</v>
      </c>
      <c r="E25" s="34" t="s">
        <v>620</v>
      </c>
      <c r="F25" s="53" t="s">
        <v>2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/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 t="s">
        <v>603</v>
      </c>
      <c r="C27" s="8"/>
      <c r="D27" s="297" t="s">
        <v>611</v>
      </c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19</v>
      </c>
      <c r="C29" s="24" t="s">
        <v>141</v>
      </c>
      <c r="D29" s="24" t="s">
        <v>419</v>
      </c>
      <c r="E29" s="27" t="s">
        <v>290</v>
      </c>
      <c r="F29" s="24" t="s">
        <v>19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183</v>
      </c>
      <c r="C30" s="24" t="s">
        <v>249</v>
      </c>
      <c r="D30" s="121" t="s">
        <v>185</v>
      </c>
      <c r="E30" s="27" t="s">
        <v>257</v>
      </c>
      <c r="F30" s="21" t="s">
        <v>662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8" t="s">
        <v>249</v>
      </c>
      <c r="E31" s="27" t="s">
        <v>628</v>
      </c>
      <c r="F31" s="121" t="s">
        <v>196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612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68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21" t="s">
        <v>334</v>
      </c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260" t="s">
        <v>191</v>
      </c>
      <c r="C39" s="260" t="s">
        <v>184</v>
      </c>
      <c r="D39" s="182" t="s">
        <v>235</v>
      </c>
      <c r="E39" s="260" t="s">
        <v>645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121" t="s">
        <v>9</v>
      </c>
      <c r="C40" s="261" t="s">
        <v>607</v>
      </c>
      <c r="D40" s="261" t="s">
        <v>12</v>
      </c>
      <c r="E40" s="21" t="s">
        <v>193</v>
      </c>
      <c r="F40" s="121" t="s">
        <v>663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584</v>
      </c>
      <c r="C41" s="121" t="s">
        <v>415</v>
      </c>
      <c r="D41" s="121" t="s">
        <v>441</v>
      </c>
      <c r="E41" s="21" t="s">
        <v>174</v>
      </c>
      <c r="F41" s="121" t="s">
        <v>219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409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261" t="s">
        <v>580</v>
      </c>
      <c r="C43" s="261" t="s">
        <v>516</v>
      </c>
      <c r="D43" s="121" t="s">
        <v>418</v>
      </c>
      <c r="E43" s="261" t="s">
        <v>622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116"/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3</v>
      </c>
      <c r="M44" s="7">
        <f>COUNTIF(B2:F116, "*LDJ*")</f>
        <v>3</v>
      </c>
      <c r="N44" s="7">
        <f t="shared" si="0"/>
        <v>0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104"/>
      <c r="C46" s="266" t="s">
        <v>609</v>
      </c>
      <c r="D46" s="22" t="s">
        <v>435</v>
      </c>
      <c r="E46" s="183"/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64" t="s">
        <v>544</v>
      </c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260" t="s">
        <v>433</v>
      </c>
      <c r="C49" s="260" t="s">
        <v>193</v>
      </c>
      <c r="D49" s="260" t="s">
        <v>184</v>
      </c>
      <c r="E49" s="260" t="s">
        <v>420</v>
      </c>
      <c r="F49" s="260" t="s">
        <v>180</v>
      </c>
      <c r="I49" s="46" t="s">
        <v>93</v>
      </c>
      <c r="J49" s="46" t="s">
        <v>92</v>
      </c>
      <c r="K49" s="137" t="s">
        <v>183</v>
      </c>
      <c r="L49" s="7">
        <v>4</v>
      </c>
      <c r="M49" s="7">
        <f>COUNTIF(B2:F116, "*ILO*")</f>
        <v>4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264" t="s">
        <v>487</v>
      </c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/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 t="s">
        <v>0</v>
      </c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 t="s">
        <v>199</v>
      </c>
      <c r="D56" s="38" t="s">
        <v>408</v>
      </c>
      <c r="E56" s="38" t="s">
        <v>660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438</v>
      </c>
      <c r="C57" s="233" t="s">
        <v>520</v>
      </c>
      <c r="D57" s="261" t="s">
        <v>195</v>
      </c>
      <c r="E57" s="27" t="s">
        <v>630</v>
      </c>
      <c r="F57" s="21" t="s">
        <v>193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301</v>
      </c>
      <c r="C58" s="261" t="s">
        <v>194</v>
      </c>
      <c r="D58" s="266" t="s">
        <v>171</v>
      </c>
      <c r="E58" s="7" t="s">
        <v>228</v>
      </c>
      <c r="F58" s="266" t="s">
        <v>244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288</v>
      </c>
      <c r="D59" s="24" t="s">
        <v>188</v>
      </c>
      <c r="E59" s="237" t="s">
        <v>244</v>
      </c>
      <c r="F59" s="24" t="s">
        <v>420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199</v>
      </c>
      <c r="C60" s="34" t="s">
        <v>228</v>
      </c>
      <c r="D60" s="8" t="s">
        <v>379</v>
      </c>
      <c r="E60" s="8" t="s">
        <v>608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262" t="s">
        <v>408</v>
      </c>
      <c r="D61" s="27" t="s">
        <v>191</v>
      </c>
      <c r="E61" s="7" t="s">
        <v>261</v>
      </c>
      <c r="F61" s="19" t="s">
        <v>457</v>
      </c>
      <c r="I61" s="46" t="s">
        <v>82</v>
      </c>
      <c r="J61" s="46" t="s">
        <v>81</v>
      </c>
      <c r="K61" s="137" t="s">
        <v>12</v>
      </c>
      <c r="L61" s="7">
        <v>2</v>
      </c>
      <c r="M61" s="7">
        <f>COUNTIF(B2:F116, "*SMH*")</f>
        <v>2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/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/>
      <c r="C65" s="193"/>
      <c r="D65" s="264" t="s">
        <v>544</v>
      </c>
      <c r="E65" s="193"/>
      <c r="F65" s="264" t="s">
        <v>544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76</v>
      </c>
      <c r="J68" s="46" t="s">
        <v>75</v>
      </c>
      <c r="K68" s="137" t="s">
        <v>181</v>
      </c>
      <c r="L68" s="7">
        <v>0</v>
      </c>
      <c r="M68" s="7">
        <f>COUNTIF(B2:F116, "*IXP*")</f>
        <v>0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283</v>
      </c>
      <c r="J69" s="46" t="s">
        <v>284</v>
      </c>
      <c r="K69" s="137" t="s">
        <v>288</v>
      </c>
      <c r="L69" s="7">
        <v>5</v>
      </c>
      <c r="M69" s="7">
        <f>COUNTIF(B3:F117, "*JSP*")</f>
        <v>5</v>
      </c>
      <c r="N69" s="7">
        <f t="shared" si="0"/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65" t="s">
        <v>334</v>
      </c>
      <c r="I70" s="46" t="s">
        <v>74</v>
      </c>
      <c r="J70" s="46" t="s">
        <v>73</v>
      </c>
      <c r="K70" s="137" t="s">
        <v>192</v>
      </c>
      <c r="L70" s="7">
        <v>3</v>
      </c>
      <c r="M70" s="7">
        <f>COUNTIF(B2:F116, "*ESP*")</f>
        <v>3</v>
      </c>
      <c r="N70" s="7">
        <f>(M70-L70)</f>
        <v>0</v>
      </c>
    </row>
    <row r="71" spans="1:16377" ht="14" customHeight="1">
      <c r="A71" s="39" t="s">
        <v>163</v>
      </c>
      <c r="B71" s="259" t="s">
        <v>415</v>
      </c>
      <c r="C71" s="265" t="s">
        <v>261</v>
      </c>
      <c r="D71" s="259" t="s">
        <v>271</v>
      </c>
      <c r="E71" s="271" t="s">
        <v>379</v>
      </c>
      <c r="F71" s="259" t="s">
        <v>199</v>
      </c>
      <c r="I71" s="46" t="s">
        <v>332</v>
      </c>
      <c r="J71" s="46" t="s">
        <v>333</v>
      </c>
      <c r="K71" s="137" t="s">
        <v>334</v>
      </c>
      <c r="L71" s="7">
        <v>5</v>
      </c>
      <c r="M71" s="7">
        <f>COUNTIF(B2:F116, "*ARA*")</f>
        <v>5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267" t="s">
        <v>301</v>
      </c>
      <c r="E72" s="21" t="s">
        <v>553</v>
      </c>
      <c r="F72" s="149" t="s">
        <v>191</v>
      </c>
      <c r="I72" s="46" t="s">
        <v>266</v>
      </c>
      <c r="J72" s="46" t="s">
        <v>269</v>
      </c>
      <c r="K72" s="137" t="s">
        <v>271</v>
      </c>
      <c r="L72" s="7">
        <v>4</v>
      </c>
      <c r="M72" s="7">
        <f>COUNTIF(B2:F116, "*SRU*")</f>
        <v>4</v>
      </c>
      <c r="N72" s="7">
        <f>(M72-L72)</f>
        <v>0</v>
      </c>
    </row>
    <row r="73" spans="1:16377" ht="14" customHeight="1">
      <c r="A73" s="20" t="s">
        <v>32</v>
      </c>
      <c r="B73" s="263" t="s">
        <v>411</v>
      </c>
      <c r="C73" s="148"/>
      <c r="D73" s="184"/>
      <c r="E73" s="19"/>
      <c r="F73" s="19"/>
      <c r="I73" s="46" t="s">
        <v>159</v>
      </c>
      <c r="J73" s="46" t="s">
        <v>160</v>
      </c>
      <c r="K73" s="137" t="s">
        <v>185</v>
      </c>
      <c r="L73" s="7">
        <v>4</v>
      </c>
      <c r="M73" s="7">
        <f>COUNTIF(B2:F116, "*SES*")</f>
        <v>4</v>
      </c>
      <c r="N73" s="7">
        <f t="shared" si="0"/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275</v>
      </c>
      <c r="J74" s="46" t="s">
        <v>277</v>
      </c>
      <c r="K74" s="137" t="s">
        <v>274</v>
      </c>
      <c r="L74" s="7">
        <v>4</v>
      </c>
      <c r="M74" s="7">
        <f>COUNTIF(B2:F116, "*ALS*")</f>
        <v>4</v>
      </c>
      <c r="N74" s="7">
        <f>(M74-L74)</f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243</v>
      </c>
      <c r="J75" s="46" t="s">
        <v>242</v>
      </c>
      <c r="K75" s="137" t="s">
        <v>408</v>
      </c>
      <c r="L75" s="7">
        <v>5</v>
      </c>
      <c r="M75" s="7">
        <f>COUNTIF(B2:F117, "*ADI*")</f>
        <v>5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278</v>
      </c>
      <c r="J76" s="46" t="s">
        <v>287</v>
      </c>
      <c r="K76" s="137" t="s">
        <v>280</v>
      </c>
      <c r="L76" s="7">
        <v>0</v>
      </c>
      <c r="M76" s="7">
        <f>COUNTIF(B2:F117, "*ASO*")</f>
        <v>0</v>
      </c>
      <c r="N76" s="7">
        <f t="shared" si="0"/>
        <v>0</v>
      </c>
    </row>
    <row r="77" spans="1:16377" ht="14" customHeight="1">
      <c r="A77" s="33" t="s">
        <v>165</v>
      </c>
      <c r="B77" s="224" t="s">
        <v>451</v>
      </c>
      <c r="C77" s="124" t="s">
        <v>174</v>
      </c>
      <c r="D77" s="121" t="s">
        <v>2</v>
      </c>
      <c r="E77" s="124" t="s">
        <v>334</v>
      </c>
      <c r="F77" s="124" t="s">
        <v>186</v>
      </c>
      <c r="I77" s="46" t="s">
        <v>71</v>
      </c>
      <c r="J77" s="46" t="s">
        <v>70</v>
      </c>
      <c r="K77" s="137" t="s">
        <v>180</v>
      </c>
      <c r="L77" s="7">
        <v>5</v>
      </c>
      <c r="M77" s="7">
        <f>COUNTIF(B2:F116, "*DJS*")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12</v>
      </c>
      <c r="C78" s="124" t="s">
        <v>211</v>
      </c>
      <c r="D78" s="21" t="s">
        <v>430</v>
      </c>
      <c r="E78" s="124" t="s">
        <v>191</v>
      </c>
      <c r="F78" s="126" t="s">
        <v>235</v>
      </c>
      <c r="I78" s="46" t="s">
        <v>311</v>
      </c>
      <c r="J78" s="46" t="s">
        <v>293</v>
      </c>
      <c r="K78" s="137" t="s">
        <v>301</v>
      </c>
      <c r="L78" s="7">
        <v>5</v>
      </c>
      <c r="M78" s="7">
        <f>COUNTIF(B2:F116, "*AXS*")</f>
        <v>5</v>
      </c>
      <c r="N78" s="7">
        <f t="shared" si="0"/>
        <v>0</v>
      </c>
    </row>
    <row r="79" spans="1:16377" ht="14" customHeight="1">
      <c r="A79" s="33" t="s">
        <v>138</v>
      </c>
      <c r="B79" s="235" t="s">
        <v>518</v>
      </c>
      <c r="C79" s="227" t="s">
        <v>281</v>
      </c>
      <c r="D79" s="19" t="s">
        <v>310</v>
      </c>
      <c r="E79" s="294" t="s">
        <v>189</v>
      </c>
      <c r="F79" s="262" t="s">
        <v>546</v>
      </c>
      <c r="I79" s="46" t="s">
        <v>69</v>
      </c>
      <c r="J79" s="46" t="s">
        <v>68</v>
      </c>
      <c r="K79" s="137" t="s">
        <v>174</v>
      </c>
      <c r="L79" s="7">
        <v>3</v>
      </c>
      <c r="M79" s="7">
        <f>COUNTIF(B2:F116, "*JTN*")</f>
        <v>3</v>
      </c>
      <c r="N79" s="7">
        <f t="shared" si="0"/>
        <v>0</v>
      </c>
    </row>
    <row r="80" spans="1:16377" ht="14" customHeight="1">
      <c r="A80" s="20" t="s">
        <v>32</v>
      </c>
      <c r="B80" s="241" t="s">
        <v>462</v>
      </c>
      <c r="C80" s="122"/>
      <c r="D80" s="125"/>
      <c r="E80" s="263"/>
      <c r="F80" s="263"/>
      <c r="I80" s="46" t="s">
        <v>405</v>
      </c>
      <c r="J80" s="46" t="s">
        <v>299</v>
      </c>
      <c r="K80" s="137" t="s">
        <v>404</v>
      </c>
      <c r="L80" s="7">
        <v>4</v>
      </c>
      <c r="M80" s="7">
        <f>COUNTIF(B3:F117, "*JOE*")</f>
        <v>4</v>
      </c>
      <c r="N80" s="7">
        <f>(M80-L80)</f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67</v>
      </c>
      <c r="J81" s="46" t="s">
        <v>66</v>
      </c>
      <c r="K81" s="137" t="s">
        <v>236</v>
      </c>
      <c r="L81" s="7">
        <v>3</v>
      </c>
      <c r="M81" s="7">
        <f>COUNTIF(B2:F116,"*MON*")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65</v>
      </c>
      <c r="J82" s="46" t="s">
        <v>64</v>
      </c>
      <c r="K82" s="137" t="s">
        <v>10</v>
      </c>
      <c r="L82" s="7">
        <v>3</v>
      </c>
      <c r="M82" s="7">
        <f>COUNTIF(B2:F116, "*JTW*")</f>
        <v>3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148</v>
      </c>
      <c r="J83" s="46" t="s">
        <v>149</v>
      </c>
      <c r="K83" s="137" t="s">
        <v>220</v>
      </c>
      <c r="L83" s="7">
        <v>4</v>
      </c>
      <c r="M83" s="7">
        <f>COUNTIF(B2:F116, "*TAY*")</f>
        <v>4</v>
      </c>
      <c r="N83" s="7">
        <f t="shared" si="0"/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317</v>
      </c>
      <c r="J84" s="46" t="s">
        <v>318</v>
      </c>
      <c r="K84" s="137" t="s">
        <v>374</v>
      </c>
      <c r="L84" s="7">
        <v>2</v>
      </c>
      <c r="M84" s="7">
        <f>COUNTIF(B2:F117, "*ATR*")</f>
        <v>2</v>
      </c>
      <c r="N84" s="7">
        <f>(M84-L84)</f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234</v>
      </c>
      <c r="J85" s="46" t="s">
        <v>232</v>
      </c>
      <c r="K85" s="137" t="s">
        <v>234</v>
      </c>
      <c r="L85" s="7">
        <v>4</v>
      </c>
      <c r="M85" s="7">
        <f>COUNTIF(B2:F117, "*Viv*")</f>
        <v>4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20</v>
      </c>
      <c r="D86" s="67" t="s">
        <v>192</v>
      </c>
      <c r="E86" s="287" t="s">
        <v>206</v>
      </c>
      <c r="F86" s="68" t="s">
        <v>141</v>
      </c>
      <c r="I86" s="46" t="s">
        <v>289</v>
      </c>
      <c r="J86" s="46" t="s">
        <v>63</v>
      </c>
      <c r="K86" s="137" t="s">
        <v>171</v>
      </c>
      <c r="L86" s="7">
        <v>2</v>
      </c>
      <c r="M86" s="7">
        <f>COUNTIF(B2:F116, "*KIM*")</f>
        <v>2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282</v>
      </c>
      <c r="D87" s="53" t="s">
        <v>236</v>
      </c>
      <c r="E87" s="53" t="s">
        <v>196</v>
      </c>
      <c r="F87" s="53" t="s">
        <v>271</v>
      </c>
      <c r="H87" s="1"/>
      <c r="I87" s="46" t="s">
        <v>380</v>
      </c>
      <c r="J87" s="46" t="s">
        <v>381</v>
      </c>
      <c r="K87" s="137" t="s">
        <v>379</v>
      </c>
      <c r="L87" s="7">
        <v>3</v>
      </c>
      <c r="M87" s="7">
        <f>COUNTIF(B2:F116, "*TVA*")</f>
        <v>3</v>
      </c>
      <c r="N87" s="7">
        <f t="shared" si="0"/>
        <v>0</v>
      </c>
    </row>
    <row r="88" spans="1:16" ht="14" customHeight="1">
      <c r="A88" s="20" t="s">
        <v>32</v>
      </c>
      <c r="B88" s="128"/>
      <c r="C88" s="133"/>
      <c r="D88" s="263" t="s">
        <v>411</v>
      </c>
      <c r="E88" s="268" t="s">
        <v>404</v>
      </c>
      <c r="F88" s="152"/>
      <c r="I88" s="46" t="s">
        <v>62</v>
      </c>
      <c r="J88" s="46" t="s">
        <v>61</v>
      </c>
      <c r="K88" s="137" t="s">
        <v>9</v>
      </c>
      <c r="L88" s="2">
        <v>4</v>
      </c>
      <c r="M88" s="7">
        <f>COUNTIF(B2:F116, "*KVH*")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60</v>
      </c>
      <c r="J89" s="46" t="s">
        <v>59</v>
      </c>
      <c r="K89" s="137" t="s">
        <v>195</v>
      </c>
      <c r="L89" s="2">
        <v>4</v>
      </c>
      <c r="M89" s="7">
        <f>COUNTIF(B2:F116, "*LMW*")</f>
        <v>4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58</v>
      </c>
      <c r="J90" s="46" t="s">
        <v>57</v>
      </c>
      <c r="K90" s="137" t="s">
        <v>20</v>
      </c>
      <c r="L90" s="2">
        <v>3</v>
      </c>
      <c r="M90" s="7">
        <f>COUNTIF(B2:F116, "*JCW*")</f>
        <v>3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56</v>
      </c>
      <c r="J91" s="46" t="s">
        <v>55</v>
      </c>
      <c r="K91" s="137" t="s">
        <v>11</v>
      </c>
      <c r="L91" s="2">
        <v>2</v>
      </c>
      <c r="M91" s="7">
        <f>COUNTIF(B2:F116, "*WLY*")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 t="s">
        <v>182</v>
      </c>
      <c r="C92" s="121" t="s">
        <v>190</v>
      </c>
      <c r="D92" s="153" t="s">
        <v>261</v>
      </c>
      <c r="E92" s="153" t="s">
        <v>182</v>
      </c>
      <c r="F92" s="289" t="s">
        <v>290</v>
      </c>
      <c r="H92" s="6"/>
      <c r="I92" s="46" t="s">
        <v>208</v>
      </c>
      <c r="J92" s="46" t="s">
        <v>209</v>
      </c>
      <c r="K92" s="137" t="s">
        <v>211</v>
      </c>
      <c r="L92" s="2">
        <v>2</v>
      </c>
      <c r="M92" s="7">
        <f>COUNTIF(B2:F117, "*FYU*")</f>
        <v>2</v>
      </c>
      <c r="N92" s="7">
        <f t="shared" si="0"/>
        <v>0</v>
      </c>
    </row>
    <row r="93" spans="1:16" s="1" customFormat="1" ht="14" customHeight="1">
      <c r="A93" s="23" t="s">
        <v>312</v>
      </c>
      <c r="B93" s="269" t="s">
        <v>197</v>
      </c>
      <c r="C93" s="121" t="s">
        <v>182</v>
      </c>
      <c r="D93" s="234" t="s">
        <v>282</v>
      </c>
      <c r="E93" s="121" t="s">
        <v>19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259" t="s">
        <v>230</v>
      </c>
      <c r="C94" s="259" t="s">
        <v>19</v>
      </c>
      <c r="D94" s="259" t="s">
        <v>177</v>
      </c>
      <c r="E94" s="121" t="s">
        <v>190</v>
      </c>
      <c r="F94" s="21" t="s">
        <v>301</v>
      </c>
      <c r="H94" s="6"/>
      <c r="I94" s="6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59" t="s">
        <v>338</v>
      </c>
      <c r="C95" s="241" t="s">
        <v>462</v>
      </c>
      <c r="D95" s="19" t="s">
        <v>404</v>
      </c>
      <c r="E95" s="19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9" ht="14" customHeight="1">
      <c r="A97" s="187" t="s">
        <v>32</v>
      </c>
      <c r="B97" s="188"/>
      <c r="C97" s="189"/>
      <c r="D97" s="190"/>
      <c r="E97" s="264" t="s">
        <v>544</v>
      </c>
      <c r="F97" s="264"/>
      <c r="G97" s="1"/>
      <c r="I97" s="198"/>
    </row>
    <row r="98" spans="1:9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9" ht="14" customHeight="1">
      <c r="A99" s="16" t="s">
        <v>31</v>
      </c>
      <c r="B99" s="14"/>
      <c r="C99" s="8"/>
      <c r="D99" s="8"/>
      <c r="E99" s="8"/>
      <c r="F99" s="21"/>
    </row>
    <row r="100" spans="1:9" ht="14" customHeight="1">
      <c r="A100" s="28" t="s">
        <v>272</v>
      </c>
      <c r="B100" s="61"/>
      <c r="C100" s="61"/>
      <c r="D100" s="60"/>
      <c r="E100" s="60"/>
      <c r="F100" s="60"/>
    </row>
    <row r="101" spans="1:9" ht="14" customHeight="1">
      <c r="A101" s="18"/>
      <c r="B101" s="18"/>
      <c r="C101" s="18"/>
      <c r="D101" s="18"/>
      <c r="E101" s="18"/>
      <c r="F101" s="18"/>
    </row>
    <row r="102" spans="1:9" ht="14" customHeight="1">
      <c r="A102" s="17" t="s">
        <v>30</v>
      </c>
      <c r="B102" s="262" t="s">
        <v>271</v>
      </c>
      <c r="C102" s="18"/>
      <c r="D102" s="18"/>
      <c r="E102" s="8" t="s">
        <v>281</v>
      </c>
      <c r="F102" s="18"/>
    </row>
    <row r="103" spans="1:9" ht="14" customHeight="1">
      <c r="A103" s="18"/>
      <c r="B103" s="18"/>
      <c r="C103" s="18"/>
      <c r="D103" s="18"/>
      <c r="E103" s="18"/>
      <c r="F103" s="18"/>
    </row>
    <row r="104" spans="1:9" ht="14" customHeight="1">
      <c r="A104" s="9" t="s">
        <v>252</v>
      </c>
      <c r="B104" s="136"/>
      <c r="C104" s="52"/>
      <c r="D104" s="13"/>
      <c r="E104" s="136"/>
      <c r="F104" s="13"/>
    </row>
    <row r="105" spans="1:9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9" ht="15" customHeight="1">
      <c r="A106" s="9" t="s">
        <v>25</v>
      </c>
      <c r="B106" s="10" t="s">
        <v>579</v>
      </c>
      <c r="C106" s="10" t="s">
        <v>576</v>
      </c>
      <c r="D106" s="10" t="s">
        <v>577</v>
      </c>
      <c r="E106" s="10" t="s">
        <v>561</v>
      </c>
      <c r="F106" s="10" t="s">
        <v>496</v>
      </c>
    </row>
    <row r="107" spans="1:9" ht="14" customHeight="1">
      <c r="A107" s="9" t="s">
        <v>24</v>
      </c>
      <c r="B107" s="10" t="s">
        <v>555</v>
      </c>
      <c r="C107" s="10" t="s">
        <v>605</v>
      </c>
      <c r="D107" s="10" t="s">
        <v>604</v>
      </c>
      <c r="E107" s="10" t="s">
        <v>631</v>
      </c>
      <c r="F107" s="10" t="s">
        <v>274</v>
      </c>
    </row>
    <row r="108" spans="1:9" ht="14" customHeight="1">
      <c r="A108" s="9" t="s">
        <v>161</v>
      </c>
      <c r="B108" s="10"/>
      <c r="C108" s="10"/>
      <c r="D108" s="10"/>
      <c r="E108" s="10"/>
      <c r="F108" s="10"/>
    </row>
    <row r="109" spans="1:9" ht="14" customHeight="1">
      <c r="A109" s="9" t="s">
        <v>168</v>
      </c>
      <c r="B109" s="10" t="s">
        <v>583</v>
      </c>
      <c r="C109" s="10" t="s">
        <v>586</v>
      </c>
      <c r="D109" s="10" t="s">
        <v>415</v>
      </c>
      <c r="E109" s="10" t="s">
        <v>619</v>
      </c>
      <c r="F109" s="10"/>
    </row>
    <row r="110" spans="1:9" ht="14" customHeight="1">
      <c r="A110" s="9" t="s">
        <v>155</v>
      </c>
      <c r="B110" s="10" t="s">
        <v>600</v>
      </c>
      <c r="C110" s="10" t="s">
        <v>602</v>
      </c>
      <c r="D110" s="10" t="s">
        <v>618</v>
      </c>
      <c r="E110" s="10" t="s">
        <v>644</v>
      </c>
      <c r="F110" s="10" t="s">
        <v>664</v>
      </c>
    </row>
    <row r="111" spans="1:9" ht="14" customHeight="1">
      <c r="A111" s="9" t="s">
        <v>156</v>
      </c>
      <c r="B111" s="10" t="s">
        <v>193</v>
      </c>
      <c r="C111" s="10"/>
      <c r="D111" s="10"/>
      <c r="E111" s="10"/>
      <c r="F111" s="10"/>
    </row>
    <row r="112" spans="1:9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 t="s">
        <v>180</v>
      </c>
      <c r="C113" s="10"/>
      <c r="D113" s="10"/>
      <c r="E113" s="10" t="s">
        <v>658</v>
      </c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 t="s">
        <v>554</v>
      </c>
      <c r="F116" s="10" t="s">
        <v>554</v>
      </c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51" priority="3"/>
  </conditionalFormatting>
  <conditionalFormatting sqref="B131:B132 B118:B128">
    <cfRule type="duplicateValues" dxfId="50" priority="5"/>
  </conditionalFormatting>
  <conditionalFormatting sqref="C118:C129">
    <cfRule type="duplicateValues" dxfId="49" priority="4"/>
  </conditionalFormatting>
  <conditionalFormatting sqref="E118:E130">
    <cfRule type="duplicateValues" dxfId="48" priority="6"/>
  </conditionalFormatting>
  <conditionalFormatting sqref="N20:N92">
    <cfRule type="cellIs" dxfId="47" priority="1" operator="notEqual">
      <formula>0</formula>
    </cfRule>
    <cfRule type="cellIs" dxfId="46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556C-42A9-A44F-8FC0-301DBA9A9143}">
  <dimension ref="A1:XEW133"/>
  <sheetViews>
    <sheetView topLeftCell="A54" zoomScale="99" workbookViewId="0">
      <selection activeCell="G100" sqref="G100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32.832031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515</v>
      </c>
      <c r="B1" s="44">
        <v>15</v>
      </c>
      <c r="C1" s="44">
        <v>16</v>
      </c>
      <c r="D1" s="44">
        <v>17</v>
      </c>
      <c r="E1" s="44">
        <v>18</v>
      </c>
      <c r="F1" s="44">
        <v>19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683</v>
      </c>
      <c r="E3" s="22" t="s">
        <v>687</v>
      </c>
      <c r="F3" s="42" t="s">
        <v>434</v>
      </c>
    </row>
    <row r="4" spans="1:14" ht="14" customHeight="1">
      <c r="A4" s="28" t="s">
        <v>205</v>
      </c>
      <c r="B4" s="37" t="s">
        <v>230</v>
      </c>
      <c r="C4" s="37" t="s">
        <v>301</v>
      </c>
      <c r="D4" s="37" t="s">
        <v>219</v>
      </c>
      <c r="E4" s="121" t="s">
        <v>288</v>
      </c>
      <c r="F4" s="38" t="s">
        <v>274</v>
      </c>
    </row>
    <row r="5" spans="1:14" ht="14" customHeight="1">
      <c r="A5" s="28" t="s">
        <v>204</v>
      </c>
      <c r="B5" s="21" t="s">
        <v>219</v>
      </c>
      <c r="C5" s="266" t="s">
        <v>257</v>
      </c>
      <c r="D5" s="21" t="s">
        <v>211</v>
      </c>
      <c r="E5" s="293" t="s">
        <v>9</v>
      </c>
      <c r="F5" s="22" t="s">
        <v>408</v>
      </c>
      <c r="I5" s="48"/>
      <c r="J5" s="6" t="s">
        <v>132</v>
      </c>
    </row>
    <row r="6" spans="1:14" ht="14" customHeight="1">
      <c r="A6" s="28" t="s">
        <v>46</v>
      </c>
      <c r="B6" s="21" t="s">
        <v>19</v>
      </c>
      <c r="C6" s="266" t="s">
        <v>550</v>
      </c>
      <c r="D6" s="259" t="s">
        <v>701</v>
      </c>
      <c r="E6" s="27" t="s">
        <v>704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667</v>
      </c>
      <c r="C7" s="41" t="s">
        <v>678</v>
      </c>
      <c r="D7" s="21" t="s">
        <v>702</v>
      </c>
      <c r="E7" s="21" t="s">
        <v>705</v>
      </c>
      <c r="F7" s="27" t="s">
        <v>707</v>
      </c>
      <c r="I7" s="59"/>
      <c r="J7" s="6" t="s">
        <v>134</v>
      </c>
    </row>
    <row r="8" spans="1:14" ht="14" customHeight="1">
      <c r="A8" s="28" t="s">
        <v>203</v>
      </c>
      <c r="B8" s="21" t="s">
        <v>261</v>
      </c>
      <c r="C8" s="41" t="s">
        <v>194</v>
      </c>
      <c r="D8" s="41" t="s">
        <v>334</v>
      </c>
      <c r="E8" s="27" t="s">
        <v>686</v>
      </c>
      <c r="F8" s="121" t="s">
        <v>571</v>
      </c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334</v>
      </c>
      <c r="D9" s="24" t="s">
        <v>699</v>
      </c>
      <c r="E9" s="121" t="s">
        <v>685</v>
      </c>
      <c r="F9" s="24" t="s">
        <v>519</v>
      </c>
      <c r="I9" s="123"/>
      <c r="J9" s="6" t="s">
        <v>260</v>
      </c>
    </row>
    <row r="10" spans="1:14" ht="14" customHeight="1">
      <c r="A10" s="28" t="s">
        <v>43</v>
      </c>
      <c r="B10" s="263" t="s">
        <v>487</v>
      </c>
      <c r="C10" s="263" t="s">
        <v>487</v>
      </c>
      <c r="D10" s="19" t="s">
        <v>409</v>
      </c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/>
      <c r="C12" s="263"/>
      <c r="D12" s="263"/>
      <c r="E12" s="263"/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264" t="s">
        <v>587</v>
      </c>
      <c r="C13" s="264" t="s">
        <v>616</v>
      </c>
      <c r="D13" s="193"/>
      <c r="E13" s="193"/>
      <c r="F13" s="295" t="s">
        <v>589</v>
      </c>
      <c r="H13"/>
    </row>
    <row r="14" spans="1:14" ht="14" customHeight="1">
      <c r="A14" s="28" t="s">
        <v>31</v>
      </c>
      <c r="B14" s="143"/>
      <c r="C14" s="143"/>
      <c r="D14" s="297" t="s">
        <v>621</v>
      </c>
      <c r="E14" s="10"/>
      <c r="F14" s="10"/>
      <c r="H14"/>
      <c r="I14" s="296" t="s">
        <v>594</v>
      </c>
      <c r="J14" s="296"/>
    </row>
    <row r="15" spans="1:14" s="44" customFormat="1" ht="14" customHeight="1">
      <c r="A15" s="30" t="s">
        <v>150</v>
      </c>
      <c r="B15" s="145" t="s">
        <v>375</v>
      </c>
      <c r="C15" s="262" t="s">
        <v>674</v>
      </c>
      <c r="D15" s="145" t="s">
        <v>375</v>
      </c>
      <c r="E15" s="262" t="s">
        <v>562</v>
      </c>
      <c r="F15" s="144" t="s">
        <v>313</v>
      </c>
      <c r="H15"/>
      <c r="I15" s="296" t="s">
        <v>595</v>
      </c>
      <c r="J15" s="296"/>
      <c r="K15" s="7"/>
      <c r="L15" s="7"/>
      <c r="M15" s="7"/>
      <c r="N15" s="7"/>
    </row>
    <row r="16" spans="1:14" ht="14" customHeight="1">
      <c r="A16" s="28" t="s">
        <v>272</v>
      </c>
      <c r="B16" s="259"/>
      <c r="C16" s="238"/>
      <c r="D16" s="262" t="s">
        <v>700</v>
      </c>
      <c r="E16" s="262" t="s">
        <v>684</v>
      </c>
      <c r="F16" s="144"/>
      <c r="H16"/>
      <c r="I16" s="296" t="s">
        <v>596</v>
      </c>
      <c r="J16" s="296"/>
    </row>
    <row r="17" spans="1:14" ht="14" customHeight="1">
      <c r="A17" s="28" t="s">
        <v>272</v>
      </c>
      <c r="B17" s="259" t="s">
        <v>499</v>
      </c>
      <c r="C17" s="245" t="s">
        <v>532</v>
      </c>
      <c r="D17" s="297" t="s">
        <v>621</v>
      </c>
      <c r="E17" s="10" t="s">
        <v>190</v>
      </c>
      <c r="F17" s="259" t="s">
        <v>190</v>
      </c>
      <c r="H17"/>
      <c r="I17" s="296" t="s">
        <v>597</v>
      </c>
      <c r="J17" s="296"/>
    </row>
    <row r="18" spans="1:14" ht="14" customHeight="1">
      <c r="A18" s="40"/>
      <c r="B18" s="40"/>
      <c r="C18" s="40"/>
      <c r="D18" s="40"/>
      <c r="E18" s="40"/>
      <c r="F18" s="40"/>
      <c r="H18"/>
      <c r="I18" s="296" t="s">
        <v>598</v>
      </c>
      <c r="J18" s="296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1</v>
      </c>
      <c r="M22" s="7">
        <f>COUNTIF(B2:F116, "*SUB*")</f>
        <v>1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199</v>
      </c>
      <c r="C24" s="24" t="s">
        <v>199</v>
      </c>
      <c r="D24" s="24" t="s">
        <v>695</v>
      </c>
      <c r="E24" s="24" t="s">
        <v>325</v>
      </c>
      <c r="F24" s="24" t="s">
        <v>220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2</v>
      </c>
      <c r="C25" s="24" t="s">
        <v>408</v>
      </c>
      <c r="D25" s="24" t="s">
        <v>698</v>
      </c>
      <c r="E25" s="24" t="s">
        <v>706</v>
      </c>
      <c r="F25" s="24" t="s">
        <v>420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263" t="s">
        <v>462</v>
      </c>
      <c r="C26" s="19"/>
      <c r="D26" s="19"/>
      <c r="E26" s="19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301" t="s">
        <v>696</v>
      </c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10</v>
      </c>
      <c r="C29" s="24" t="s">
        <v>187</v>
      </c>
      <c r="D29" s="24" t="s">
        <v>288</v>
      </c>
      <c r="E29" s="27" t="s">
        <v>301</v>
      </c>
      <c r="F29" s="24" t="s">
        <v>19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197</v>
      </c>
      <c r="C30" s="24" t="s">
        <v>141</v>
      </c>
      <c r="D30" s="24" t="s">
        <v>249</v>
      </c>
      <c r="E30" s="27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288</v>
      </c>
      <c r="D31" s="27" t="s">
        <v>301</v>
      </c>
      <c r="E31" s="27" t="s">
        <v>676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11"/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21" t="s">
        <v>673</v>
      </c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177</v>
      </c>
      <c r="D39" s="260" t="s">
        <v>12</v>
      </c>
      <c r="E39" s="260" t="s">
        <v>420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61" t="s">
        <v>672</v>
      </c>
      <c r="C40" s="261" t="s">
        <v>282</v>
      </c>
      <c r="D40" s="261" t="s">
        <v>692</v>
      </c>
      <c r="E40" s="21" t="s">
        <v>228</v>
      </c>
      <c r="F40" s="261" t="s">
        <v>688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254</v>
      </c>
      <c r="C41" s="261" t="s">
        <v>235</v>
      </c>
      <c r="D41" s="261" t="s">
        <v>220</v>
      </c>
      <c r="E41" s="121" t="s">
        <v>257</v>
      </c>
      <c r="F41" s="259" t="s">
        <v>199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261" t="s">
        <v>671</v>
      </c>
      <c r="C43" s="261" t="s">
        <v>513</v>
      </c>
      <c r="D43" s="121" t="s">
        <v>539</v>
      </c>
      <c r="E43" s="261" t="s">
        <v>669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116"/>
      <c r="D44" s="116"/>
      <c r="E44" s="295" t="s">
        <v>589</v>
      </c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2</v>
      </c>
      <c r="N44" s="7">
        <f t="shared" si="0"/>
        <v>0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266"/>
      <c r="C46" s="21"/>
      <c r="D46" s="266" t="s">
        <v>703</v>
      </c>
      <c r="E46" s="183"/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302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260" t="s">
        <v>192</v>
      </c>
      <c r="C49" s="260" t="s">
        <v>193</v>
      </c>
      <c r="D49" s="260" t="s">
        <v>408</v>
      </c>
      <c r="E49" s="150" t="s">
        <v>193</v>
      </c>
      <c r="F49" s="260" t="s">
        <v>180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1</v>
      </c>
      <c r="M51" s="7">
        <f>COUNTIF(B3:F117, "*KLE*")</f>
        <v>1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438</v>
      </c>
      <c r="C56" s="38" t="s">
        <v>220</v>
      </c>
      <c r="D56" s="38" t="s">
        <v>191</v>
      </c>
      <c r="E56" s="38" t="s">
        <v>244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7</v>
      </c>
      <c r="C57" s="266" t="s">
        <v>196</v>
      </c>
      <c r="D57" s="261" t="s">
        <v>379</v>
      </c>
      <c r="E57" s="27" t="s">
        <v>174</v>
      </c>
      <c r="F57" s="21" t="s">
        <v>281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670</v>
      </c>
      <c r="C58" s="261" t="s">
        <v>244</v>
      </c>
      <c r="D58" s="261" t="s">
        <v>693</v>
      </c>
      <c r="E58" s="266" t="s">
        <v>346</v>
      </c>
      <c r="F58" s="266" t="s">
        <v>244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680</v>
      </c>
      <c r="D59" s="24" t="s">
        <v>188</v>
      </c>
      <c r="E59" s="260" t="s">
        <v>7</v>
      </c>
      <c r="F59" s="121" t="s">
        <v>379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180</v>
      </c>
      <c r="C60" s="34" t="s">
        <v>184</v>
      </c>
      <c r="D60" s="8" t="s">
        <v>281</v>
      </c>
      <c r="E60" s="8" t="s">
        <v>290</v>
      </c>
      <c r="F60" s="262" t="s">
        <v>235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615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2</v>
      </c>
      <c r="M61" s="7">
        <f>COUNTIF(B2:F116, "*SMH*")</f>
        <v>2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 t="s">
        <v>409</v>
      </c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/>
      <c r="C65" s="193"/>
      <c r="D65" s="295" t="s">
        <v>589</v>
      </c>
      <c r="E65" s="193"/>
      <c r="F65" s="264" t="s">
        <v>568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441</v>
      </c>
      <c r="C70" s="135" t="s">
        <v>188</v>
      </c>
      <c r="D70" s="222" t="s">
        <v>228</v>
      </c>
      <c r="E70" s="135" t="s">
        <v>188</v>
      </c>
      <c r="F70" s="265" t="s">
        <v>228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415</v>
      </c>
      <c r="C71" s="259" t="s">
        <v>7</v>
      </c>
      <c r="D71" s="145" t="s">
        <v>290</v>
      </c>
      <c r="E71" s="271" t="s">
        <v>379</v>
      </c>
      <c r="F71" s="259" t="s">
        <v>7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262" t="s">
        <v>174</v>
      </c>
      <c r="C72" s="238" t="s">
        <v>271</v>
      </c>
      <c r="D72" s="138" t="s">
        <v>194</v>
      </c>
      <c r="E72" s="21" t="s">
        <v>553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268" t="s">
        <v>411</v>
      </c>
      <c r="E73" s="19" t="s">
        <v>411</v>
      </c>
      <c r="F73" s="19"/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500</v>
      </c>
      <c r="C76" s="182" t="s">
        <v>191</v>
      </c>
      <c r="D76" s="182" t="s">
        <v>528</v>
      </c>
      <c r="E76" s="290" t="s">
        <v>2</v>
      </c>
      <c r="F76" s="260" t="s">
        <v>540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62" t="s">
        <v>613</v>
      </c>
      <c r="C77" s="124" t="s">
        <v>185</v>
      </c>
      <c r="D77" s="121" t="s">
        <v>180</v>
      </c>
      <c r="E77" s="124" t="s">
        <v>196</v>
      </c>
      <c r="F77" s="124" t="s">
        <v>290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20</v>
      </c>
      <c r="C78" s="124" t="s">
        <v>211</v>
      </c>
      <c r="D78" s="266" t="s">
        <v>274</v>
      </c>
      <c r="E78" s="124" t="s">
        <v>666</v>
      </c>
      <c r="F78" s="263" t="s">
        <v>411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59" t="s">
        <v>141</v>
      </c>
      <c r="C79" s="262" t="s">
        <v>192</v>
      </c>
      <c r="D79" s="266" t="s">
        <v>271</v>
      </c>
      <c r="E79" s="8" t="s">
        <v>261</v>
      </c>
      <c r="F79" s="262" t="s">
        <v>171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/>
      <c r="C80" s="122"/>
      <c r="D80" s="125"/>
      <c r="E80" s="263"/>
      <c r="F80" s="263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20</v>
      </c>
      <c r="D86" s="67" t="s">
        <v>195</v>
      </c>
      <c r="E86" s="287" t="s">
        <v>254</v>
      </c>
      <c r="F86" s="68" t="s">
        <v>322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668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263" t="s">
        <v>409</v>
      </c>
      <c r="C88" s="268" t="s">
        <v>462</v>
      </c>
      <c r="D88" s="263" t="s">
        <v>404</v>
      </c>
      <c r="E88" s="268" t="s">
        <v>404</v>
      </c>
      <c r="F88" s="268" t="s">
        <v>409</v>
      </c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 t="s">
        <v>182</v>
      </c>
      <c r="C92" s="121" t="s">
        <v>190</v>
      </c>
      <c r="D92" s="153" t="s">
        <v>182</v>
      </c>
      <c r="E92" s="153" t="s">
        <v>182</v>
      </c>
      <c r="F92" s="289" t="s">
        <v>184</v>
      </c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269" t="s">
        <v>334</v>
      </c>
      <c r="C93" s="121" t="s">
        <v>521</v>
      </c>
      <c r="D93" s="234" t="s">
        <v>282</v>
      </c>
      <c r="E93" s="269" t="s">
        <v>334</v>
      </c>
      <c r="F93" s="269" t="s">
        <v>334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196</v>
      </c>
      <c r="C94" s="290" t="s">
        <v>19</v>
      </c>
      <c r="D94" s="121" t="s">
        <v>689</v>
      </c>
      <c r="E94" s="259" t="s">
        <v>141</v>
      </c>
      <c r="F94" s="21" t="s">
        <v>261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61" t="s">
        <v>271</v>
      </c>
      <c r="C95" s="263" t="s">
        <v>186</v>
      </c>
      <c r="D95" s="19" t="s">
        <v>310</v>
      </c>
      <c r="E95" s="19" t="s">
        <v>409</v>
      </c>
      <c r="F95" s="21" t="s">
        <v>254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8" ht="14" customHeight="1">
      <c r="A97" s="187" t="s">
        <v>32</v>
      </c>
      <c r="B97" s="188"/>
      <c r="C97" s="189"/>
      <c r="D97" s="190"/>
      <c r="E97" s="193"/>
      <c r="F97" s="191"/>
      <c r="G97" s="1"/>
    </row>
    <row r="98" spans="1:8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8" ht="14" customHeight="1">
      <c r="A99" s="16" t="s">
        <v>31</v>
      </c>
      <c r="B99" s="14"/>
      <c r="C99" s="8"/>
      <c r="D99" s="8"/>
      <c r="E99" s="8"/>
      <c r="F99" s="21"/>
    </row>
    <row r="100" spans="1:8" ht="14" customHeight="1">
      <c r="A100" s="28" t="s">
        <v>272</v>
      </c>
      <c r="B100" s="61"/>
      <c r="C100" s="61"/>
      <c r="D100" s="60"/>
      <c r="E100" s="60"/>
      <c r="F100" s="60"/>
    </row>
    <row r="101" spans="1:8" ht="14" customHeight="1">
      <c r="A101" s="18"/>
      <c r="B101" s="18"/>
      <c r="C101" s="18"/>
      <c r="D101" s="18"/>
      <c r="E101" s="18"/>
      <c r="F101" s="18"/>
    </row>
    <row r="102" spans="1:8" ht="14" customHeight="1">
      <c r="A102" s="17" t="s">
        <v>30</v>
      </c>
      <c r="B102" s="262" t="s">
        <v>301</v>
      </c>
      <c r="C102" s="18"/>
      <c r="D102" s="18"/>
      <c r="E102" s="262" t="s">
        <v>274</v>
      </c>
      <c r="F102" s="18"/>
    </row>
    <row r="103" spans="1:8" ht="14" customHeight="1">
      <c r="A103" s="18"/>
      <c r="B103" s="18"/>
      <c r="C103" s="18"/>
      <c r="D103" s="18"/>
      <c r="E103" s="18"/>
      <c r="F103" s="18"/>
    </row>
    <row r="104" spans="1:8" ht="14" customHeight="1">
      <c r="A104" s="9" t="s">
        <v>252</v>
      </c>
      <c r="B104" s="136"/>
      <c r="C104" s="52"/>
      <c r="D104" s="13"/>
      <c r="E104" s="136"/>
      <c r="F104" s="13"/>
    </row>
    <row r="105" spans="1:8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  <c r="H105" s="6" t="s">
        <v>0</v>
      </c>
    </row>
    <row r="106" spans="1:8" ht="15" customHeight="1">
      <c r="A106" s="9" t="s">
        <v>25</v>
      </c>
      <c r="B106" s="10" t="s">
        <v>565</v>
      </c>
      <c r="C106" s="10" t="s">
        <v>566</v>
      </c>
      <c r="D106" s="10" t="s">
        <v>176</v>
      </c>
      <c r="E106" s="10" t="s">
        <v>665</v>
      </c>
      <c r="F106" s="10" t="s">
        <v>567</v>
      </c>
    </row>
    <row r="107" spans="1:8" ht="14" customHeight="1">
      <c r="A107" s="9" t="s">
        <v>24</v>
      </c>
      <c r="B107" s="10" t="s">
        <v>581</v>
      </c>
      <c r="C107" s="10" t="s">
        <v>675</v>
      </c>
      <c r="D107" s="10" t="s">
        <v>697</v>
      </c>
      <c r="E107" s="10" t="s">
        <v>572</v>
      </c>
      <c r="F107" s="10" t="s">
        <v>679</v>
      </c>
    </row>
    <row r="108" spans="1:8" ht="14" customHeight="1">
      <c r="A108" s="9" t="s">
        <v>161</v>
      </c>
      <c r="B108" s="10"/>
      <c r="C108" s="10"/>
      <c r="D108" s="10"/>
      <c r="E108" s="10"/>
      <c r="F108" s="10"/>
    </row>
    <row r="109" spans="1:8" ht="14" customHeight="1">
      <c r="A109" s="9" t="s">
        <v>168</v>
      </c>
      <c r="B109" s="10"/>
      <c r="C109" s="10" t="s">
        <v>228</v>
      </c>
      <c r="D109" s="10"/>
      <c r="E109" s="10" t="s">
        <v>310</v>
      </c>
      <c r="F109" s="10"/>
    </row>
    <row r="110" spans="1:8" ht="14" customHeight="1">
      <c r="A110" s="9" t="s">
        <v>155</v>
      </c>
      <c r="B110" s="10"/>
      <c r="C110" s="10" t="s">
        <v>230</v>
      </c>
      <c r="D110" s="10" t="s">
        <v>691</v>
      </c>
      <c r="E110" s="10" t="s">
        <v>214</v>
      </c>
      <c r="F110" s="10" t="s">
        <v>709</v>
      </c>
    </row>
    <row r="111" spans="1:8" ht="14" customHeight="1">
      <c r="A111" s="9" t="s">
        <v>156</v>
      </c>
      <c r="B111" s="10"/>
      <c r="C111" s="10"/>
      <c r="D111" s="10"/>
      <c r="E111" s="10"/>
      <c r="F111" s="10"/>
    </row>
    <row r="112" spans="1:8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 t="s">
        <v>694</v>
      </c>
      <c r="E113" s="10"/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45" priority="3"/>
  </conditionalFormatting>
  <conditionalFormatting sqref="B131:B132 B118:B128">
    <cfRule type="duplicateValues" dxfId="44" priority="5"/>
  </conditionalFormatting>
  <conditionalFormatting sqref="C118:C129">
    <cfRule type="duplicateValues" dxfId="43" priority="4"/>
  </conditionalFormatting>
  <conditionalFormatting sqref="E118:E130">
    <cfRule type="duplicateValues" dxfId="42" priority="6"/>
  </conditionalFormatting>
  <conditionalFormatting sqref="N20:N91">
    <cfRule type="cellIs" dxfId="41" priority="1" operator="notEqual">
      <formula>0</formula>
    </cfRule>
    <cfRule type="cellIs" dxfId="4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C2E8-02BA-CB4D-B5AC-E7A87B4699B7}">
  <dimension ref="A1:XEW133"/>
  <sheetViews>
    <sheetView zoomScaleNormal="100" workbookViewId="0">
      <selection activeCell="F13" sqref="F13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515</v>
      </c>
      <c r="B1" s="44">
        <v>22</v>
      </c>
      <c r="C1" s="44">
        <v>23</v>
      </c>
      <c r="D1" s="44">
        <v>24</v>
      </c>
      <c r="E1" s="44">
        <v>25</v>
      </c>
      <c r="F1" s="44">
        <v>26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434</v>
      </c>
      <c r="E3" s="157" t="s">
        <v>434</v>
      </c>
      <c r="F3" s="42" t="s">
        <v>434</v>
      </c>
    </row>
    <row r="4" spans="1:14" ht="14" customHeight="1">
      <c r="A4" s="28" t="s">
        <v>205</v>
      </c>
      <c r="B4" s="37" t="s">
        <v>194</v>
      </c>
      <c r="C4" s="37" t="s">
        <v>254</v>
      </c>
      <c r="D4" s="37" t="s">
        <v>756</v>
      </c>
      <c r="E4" s="273" t="s">
        <v>141</v>
      </c>
      <c r="F4" s="38" t="s">
        <v>274</v>
      </c>
    </row>
    <row r="5" spans="1:14" ht="14" customHeight="1">
      <c r="A5" s="28" t="s">
        <v>204</v>
      </c>
      <c r="B5" s="21" t="s">
        <v>197</v>
      </c>
      <c r="C5" s="121" t="s">
        <v>646</v>
      </c>
      <c r="D5" s="22" t="s">
        <v>211</v>
      </c>
      <c r="E5" s="278" t="s">
        <v>395</v>
      </c>
      <c r="F5" s="22" t="s">
        <v>228</v>
      </c>
      <c r="I5" s="48"/>
      <c r="J5" s="6" t="s">
        <v>132</v>
      </c>
    </row>
    <row r="6" spans="1:14" ht="14" customHeight="1">
      <c r="A6" s="28" t="s">
        <v>46</v>
      </c>
      <c r="B6" s="21" t="s">
        <v>193</v>
      </c>
      <c r="C6" s="266" t="s">
        <v>180</v>
      </c>
      <c r="D6" s="266" t="s">
        <v>281</v>
      </c>
      <c r="E6" s="278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731</v>
      </c>
      <c r="C7" s="121" t="s">
        <v>182</v>
      </c>
      <c r="D7" s="22" t="s">
        <v>754</v>
      </c>
      <c r="E7" s="278" t="s">
        <v>288</v>
      </c>
      <c r="F7" s="27" t="s">
        <v>762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121" t="s">
        <v>742</v>
      </c>
      <c r="D8" s="22" t="s">
        <v>753</v>
      </c>
      <c r="E8" s="278" t="s">
        <v>394</v>
      </c>
      <c r="F8" s="41" t="s">
        <v>648</v>
      </c>
      <c r="I8" s="62"/>
      <c r="J8" s="6" t="s">
        <v>135</v>
      </c>
    </row>
    <row r="9" spans="1:14" ht="14" customHeight="1">
      <c r="A9" s="28" t="s">
        <v>44</v>
      </c>
      <c r="B9" s="121" t="s">
        <v>220</v>
      </c>
      <c r="C9" s="24" t="s">
        <v>519</v>
      </c>
      <c r="D9" s="24" t="s">
        <v>274</v>
      </c>
      <c r="E9" s="278" t="s">
        <v>428</v>
      </c>
      <c r="F9" s="24" t="s">
        <v>519</v>
      </c>
      <c r="I9" s="123"/>
      <c r="J9" s="6" t="s">
        <v>260</v>
      </c>
    </row>
    <row r="10" spans="1:14" ht="14" customHeight="1">
      <c r="A10" s="28" t="s">
        <v>43</v>
      </c>
      <c r="B10" s="19" t="s">
        <v>409</v>
      </c>
      <c r="C10" s="19" t="s">
        <v>487</v>
      </c>
      <c r="D10" s="263" t="s">
        <v>409</v>
      </c>
      <c r="E10" s="273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21" t="s">
        <v>254</v>
      </c>
      <c r="C11" s="266" t="s">
        <v>235</v>
      </c>
      <c r="D11" s="266" t="s">
        <v>194</v>
      </c>
      <c r="E11" s="274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/>
      <c r="C12" s="263"/>
      <c r="D12" s="263"/>
      <c r="E12" s="278" t="s">
        <v>410</v>
      </c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264" t="s">
        <v>590</v>
      </c>
      <c r="C13" s="264"/>
      <c r="D13" s="193"/>
      <c r="E13" s="278"/>
      <c r="F13" s="295"/>
      <c r="H13"/>
    </row>
    <row r="14" spans="1:14" ht="14" customHeight="1">
      <c r="A14" s="28" t="s">
        <v>31</v>
      </c>
      <c r="B14" s="143"/>
      <c r="C14" s="143"/>
      <c r="D14" s="143"/>
      <c r="E14" s="273"/>
      <c r="F14" s="10"/>
      <c r="H14"/>
      <c r="I14" s="296" t="s">
        <v>594</v>
      </c>
      <c r="J14" s="296"/>
    </row>
    <row r="15" spans="1:14" s="44" customFormat="1" ht="14" customHeight="1">
      <c r="A15" s="30" t="s">
        <v>150</v>
      </c>
      <c r="B15" s="145" t="s">
        <v>375</v>
      </c>
      <c r="C15" s="262" t="s">
        <v>741</v>
      </c>
      <c r="D15" s="145" t="s">
        <v>375</v>
      </c>
      <c r="E15" s="273" t="s">
        <v>219</v>
      </c>
      <c r="F15" s="144"/>
      <c r="H15"/>
      <c r="I15" s="296" t="s">
        <v>595</v>
      </c>
      <c r="J15" s="29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/>
      <c r="D16" s="145"/>
      <c r="E16" s="273"/>
      <c r="F16" s="144"/>
      <c r="H16"/>
      <c r="I16" s="296" t="s">
        <v>596</v>
      </c>
      <c r="J16" s="296"/>
    </row>
    <row r="17" spans="1:14" ht="14" customHeight="1">
      <c r="A17" s="28" t="s">
        <v>272</v>
      </c>
      <c r="B17" s="259" t="s">
        <v>728</v>
      </c>
      <c r="C17" s="262" t="s">
        <v>743</v>
      </c>
      <c r="D17" s="10"/>
      <c r="E17" s="273"/>
      <c r="F17" s="259" t="s">
        <v>170</v>
      </c>
      <c r="H17"/>
      <c r="I17" s="296" t="s">
        <v>597</v>
      </c>
      <c r="J17" s="296"/>
    </row>
    <row r="18" spans="1:14" ht="14" customHeight="1">
      <c r="A18" s="40"/>
      <c r="B18" s="40"/>
      <c r="C18" s="40"/>
      <c r="D18" s="40"/>
      <c r="E18" s="274"/>
      <c r="F18" s="40"/>
      <c r="H18"/>
      <c r="I18" s="296" t="s">
        <v>598</v>
      </c>
      <c r="J18" s="296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274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274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273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274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274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420</v>
      </c>
      <c r="D24" s="24" t="s">
        <v>2</v>
      </c>
      <c r="E24" s="278" t="s">
        <v>325</v>
      </c>
      <c r="F24" s="24" t="s">
        <v>180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2</v>
      </c>
      <c r="C25" s="24" t="s">
        <v>220</v>
      </c>
      <c r="D25" s="24" t="s">
        <v>184</v>
      </c>
      <c r="E25" s="278" t="s">
        <v>408</v>
      </c>
      <c r="F25" s="24" t="s">
        <v>9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273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81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274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24" t="s">
        <v>187</v>
      </c>
      <c r="E29" s="278" t="s">
        <v>301</v>
      </c>
      <c r="F29" s="24" t="s">
        <v>199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301</v>
      </c>
      <c r="C30" s="24" t="s">
        <v>141</v>
      </c>
      <c r="D30" s="24" t="s">
        <v>249</v>
      </c>
      <c r="E30" s="278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711</v>
      </c>
      <c r="E31" s="278" t="s">
        <v>535</v>
      </c>
      <c r="F31" s="21" t="s">
        <v>10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301</v>
      </c>
      <c r="E32" s="273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157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78" t="s">
        <v>10</v>
      </c>
      <c r="F34" s="11"/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304" t="s">
        <v>751</v>
      </c>
      <c r="E35" s="278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274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21" t="s">
        <v>710</v>
      </c>
      <c r="C37" s="40"/>
      <c r="D37" s="40"/>
      <c r="E37" s="274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274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86" t="s">
        <v>454</v>
      </c>
      <c r="D39" s="182" t="s">
        <v>235</v>
      </c>
      <c r="E39" s="280" t="s">
        <v>187</v>
      </c>
      <c r="F39" s="260" t="s">
        <v>220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194</v>
      </c>
      <c r="D40" s="261" t="s">
        <v>12</v>
      </c>
      <c r="E40" s="278" t="s">
        <v>534</v>
      </c>
      <c r="F40" s="261" t="s">
        <v>540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643</v>
      </c>
      <c r="C41" s="261" t="s">
        <v>228</v>
      </c>
      <c r="D41" s="261" t="s">
        <v>755</v>
      </c>
      <c r="E41" s="278" t="s">
        <v>257</v>
      </c>
      <c r="F41" s="259" t="s">
        <v>193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409</v>
      </c>
      <c r="D42" s="19" t="s">
        <v>462</v>
      </c>
      <c r="E42" s="273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261" t="s">
        <v>727</v>
      </c>
      <c r="C43" s="261" t="s">
        <v>614</v>
      </c>
      <c r="D43" s="121" t="s">
        <v>418</v>
      </c>
      <c r="E43" s="278" t="s">
        <v>548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264" t="s">
        <v>591</v>
      </c>
      <c r="D44" s="116"/>
      <c r="E44" s="278"/>
      <c r="F44" s="116"/>
      <c r="I44" s="46" t="s">
        <v>97</v>
      </c>
      <c r="J44" s="46" t="s">
        <v>96</v>
      </c>
      <c r="K44" s="137" t="s">
        <v>186</v>
      </c>
      <c r="L44" s="69">
        <v>3</v>
      </c>
      <c r="M44" s="7">
        <f>COUNTIF(B2:F116, "*LDJ*")</f>
        <v>3</v>
      </c>
      <c r="N44" s="7">
        <f t="shared" si="0"/>
        <v>0</v>
      </c>
    </row>
    <row r="45" spans="1:14" ht="14" customHeight="1">
      <c r="A45" s="20" t="s">
        <v>32</v>
      </c>
      <c r="B45" s="19"/>
      <c r="C45" s="19"/>
      <c r="D45" s="19"/>
      <c r="E45" s="273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104"/>
      <c r="C46" s="121" t="s">
        <v>501</v>
      </c>
      <c r="D46" s="146"/>
      <c r="E46" s="27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 t="s">
        <v>661</v>
      </c>
      <c r="D47" s="21"/>
      <c r="E47" s="279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274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260" t="s">
        <v>20</v>
      </c>
      <c r="E49" s="280" t="s">
        <v>193</v>
      </c>
      <c r="F49" s="150" t="s">
        <v>517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274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274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273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157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279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273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 t="s">
        <v>196</v>
      </c>
      <c r="D56" s="38" t="s">
        <v>191</v>
      </c>
      <c r="E56" s="276" t="s">
        <v>19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66" t="s">
        <v>301</v>
      </c>
      <c r="D57" s="261" t="s">
        <v>379</v>
      </c>
      <c r="E57" s="278" t="s">
        <v>377</v>
      </c>
      <c r="F57" s="21" t="s">
        <v>750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219</v>
      </c>
      <c r="C58" s="261" t="s">
        <v>740</v>
      </c>
      <c r="D58" s="266" t="s">
        <v>185</v>
      </c>
      <c r="E58" s="273" t="s">
        <v>512</v>
      </c>
      <c r="F58" s="266" t="s">
        <v>379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174</v>
      </c>
      <c r="D59" s="24" t="s">
        <v>752</v>
      </c>
      <c r="E59" s="280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180</v>
      </c>
      <c r="C60" s="34" t="s">
        <v>195</v>
      </c>
      <c r="D60" s="8" t="s">
        <v>188</v>
      </c>
      <c r="E60" s="273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438</v>
      </c>
      <c r="C61" s="262" t="s">
        <v>185</v>
      </c>
      <c r="D61" s="27" t="s">
        <v>420</v>
      </c>
      <c r="E61" s="291" t="s">
        <v>236</v>
      </c>
      <c r="F61" s="19" t="s">
        <v>301</v>
      </c>
      <c r="I61" s="46" t="s">
        <v>82</v>
      </c>
      <c r="J61" s="46" t="s">
        <v>81</v>
      </c>
      <c r="K61" s="137" t="s">
        <v>12</v>
      </c>
      <c r="L61" s="7">
        <v>2</v>
      </c>
      <c r="M61" s="7">
        <f>COUNTIF(B2:F116, "*SMH*")</f>
        <v>2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275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/>
      <c r="D64" s="263"/>
      <c r="E64" s="278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 t="s">
        <v>487</v>
      </c>
      <c r="C65" s="193"/>
      <c r="D65" s="264" t="s">
        <v>591</v>
      </c>
      <c r="E65" s="278"/>
      <c r="F65" s="264" t="s">
        <v>487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66"/>
      <c r="D66" s="21"/>
      <c r="E66" s="278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261"/>
      <c r="D67" s="21"/>
      <c r="E67" s="273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273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275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282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249</v>
      </c>
      <c r="C71" s="259" t="s">
        <v>7</v>
      </c>
      <c r="D71" s="145" t="s">
        <v>290</v>
      </c>
      <c r="E71" s="276" t="s">
        <v>393</v>
      </c>
      <c r="F71" s="259" t="s">
        <v>281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267" t="s">
        <v>193</v>
      </c>
      <c r="E72" s="278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268" t="s">
        <v>411</v>
      </c>
      <c r="E73" s="273" t="s">
        <v>310</v>
      </c>
      <c r="F73" s="19" t="s">
        <v>409</v>
      </c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281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276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280" t="s">
        <v>176</v>
      </c>
      <c r="F76" s="260" t="s">
        <v>420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62" t="s">
        <v>199</v>
      </c>
      <c r="C77" s="124" t="s">
        <v>176</v>
      </c>
      <c r="D77" s="121" t="s">
        <v>180</v>
      </c>
      <c r="E77" s="283" t="s">
        <v>196</v>
      </c>
      <c r="F77" s="124" t="s">
        <v>726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20</v>
      </c>
      <c r="C78" s="124" t="s">
        <v>211</v>
      </c>
      <c r="D78" s="21" t="s">
        <v>261</v>
      </c>
      <c r="E78" s="283" t="s">
        <v>533</v>
      </c>
      <c r="F78" s="263" t="s">
        <v>411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59" t="s">
        <v>12</v>
      </c>
      <c r="C79" s="262" t="s">
        <v>192</v>
      </c>
      <c r="D79" s="19" t="s">
        <v>271</v>
      </c>
      <c r="E79" s="273" t="s">
        <v>274</v>
      </c>
      <c r="F79" s="262" t="s">
        <v>171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/>
      <c r="C80" s="122"/>
      <c r="D80" s="125"/>
      <c r="E80" s="278" t="s">
        <v>404</v>
      </c>
      <c r="F80" s="263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78" t="s">
        <v>0</v>
      </c>
      <c r="F81" s="295" t="s">
        <v>591</v>
      </c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280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283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275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277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626</v>
      </c>
      <c r="C86" s="67" t="s">
        <v>518</v>
      </c>
      <c r="D86" s="67" t="s">
        <v>192</v>
      </c>
      <c r="E86" s="288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280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263" t="s">
        <v>462</v>
      </c>
      <c r="C88" s="133"/>
      <c r="D88" s="263" t="s">
        <v>404</v>
      </c>
      <c r="E88" s="273"/>
      <c r="F88" s="152"/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E89" s="292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28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73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269" t="s">
        <v>196</v>
      </c>
      <c r="C92" s="269" t="s">
        <v>177</v>
      </c>
      <c r="D92" s="153" t="s">
        <v>182</v>
      </c>
      <c r="E92" s="284" t="s">
        <v>182</v>
      </c>
      <c r="F92" s="153" t="s">
        <v>182</v>
      </c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730</v>
      </c>
      <c r="C93" s="121" t="s">
        <v>19</v>
      </c>
      <c r="D93" s="269" t="s">
        <v>219</v>
      </c>
      <c r="E93" s="273" t="s">
        <v>261</v>
      </c>
      <c r="F93" s="121" t="s">
        <v>19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259" t="s">
        <v>725</v>
      </c>
      <c r="C94" s="121" t="s">
        <v>744</v>
      </c>
      <c r="D94" s="259" t="s">
        <v>177</v>
      </c>
      <c r="E94" s="278" t="s">
        <v>334</v>
      </c>
      <c r="F94" s="121" t="s">
        <v>190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59" t="s">
        <v>726</v>
      </c>
      <c r="C95" s="241" t="s">
        <v>462</v>
      </c>
      <c r="D95" s="19" t="s">
        <v>310</v>
      </c>
      <c r="E95" s="273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78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278"/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78"/>
      <c r="F98" s="21"/>
      <c r="G98" s="1"/>
    </row>
    <row r="99" spans="1:7" ht="14" customHeight="1">
      <c r="A99" s="16" t="s">
        <v>31</v>
      </c>
      <c r="B99" s="14"/>
      <c r="C99" s="8"/>
      <c r="D99" s="8"/>
      <c r="E99" s="273"/>
      <c r="F99" s="21"/>
    </row>
    <row r="100" spans="1:7" ht="14" customHeight="1">
      <c r="A100" s="28" t="s">
        <v>272</v>
      </c>
      <c r="B100" s="61"/>
      <c r="C100" s="265"/>
      <c r="D100" s="60"/>
      <c r="E100" s="273"/>
      <c r="F100" s="60"/>
    </row>
    <row r="101" spans="1:7" ht="14" customHeight="1">
      <c r="A101" s="18"/>
      <c r="B101" s="18"/>
      <c r="C101" s="18"/>
      <c r="D101" s="18"/>
      <c r="E101" s="275"/>
      <c r="F101" s="18"/>
    </row>
    <row r="102" spans="1:7" ht="14" customHeight="1">
      <c r="A102" s="17" t="s">
        <v>30</v>
      </c>
      <c r="B102" s="262" t="s">
        <v>729</v>
      </c>
      <c r="C102" s="18"/>
      <c r="D102" s="262" t="s">
        <v>401</v>
      </c>
      <c r="E102" s="273"/>
      <c r="F102" s="18"/>
    </row>
    <row r="103" spans="1:7" ht="14" customHeight="1">
      <c r="A103" s="18"/>
      <c r="B103" s="18"/>
      <c r="C103" s="18"/>
      <c r="D103" s="18"/>
      <c r="E103" s="275"/>
      <c r="F103" s="18"/>
    </row>
    <row r="104" spans="1:7" ht="14" customHeight="1">
      <c r="A104" s="9" t="s">
        <v>252</v>
      </c>
      <c r="B104" s="136"/>
      <c r="C104" s="52"/>
      <c r="D104" s="13"/>
      <c r="E104" s="285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273" t="s">
        <v>27</v>
      </c>
      <c r="F105" s="11" t="s">
        <v>26</v>
      </c>
    </row>
    <row r="106" spans="1:7" ht="15" customHeight="1">
      <c r="A106" s="9" t="s">
        <v>25</v>
      </c>
      <c r="B106" s="10" t="s">
        <v>623</v>
      </c>
      <c r="C106" s="10" t="s">
        <v>624</v>
      </c>
      <c r="D106" s="10" t="s">
        <v>757</v>
      </c>
      <c r="E106" s="273">
        <v>25</v>
      </c>
      <c r="F106" s="10" t="s">
        <v>625</v>
      </c>
    </row>
    <row r="107" spans="1:7" ht="14" customHeight="1">
      <c r="A107" s="9" t="s">
        <v>24</v>
      </c>
      <c r="B107" s="10" t="s">
        <v>739</v>
      </c>
      <c r="C107" s="10"/>
      <c r="D107" s="10"/>
      <c r="E107" s="273"/>
      <c r="F107" s="10" t="s">
        <v>761</v>
      </c>
    </row>
    <row r="108" spans="1:7" ht="14" customHeight="1">
      <c r="A108" s="9" t="s">
        <v>161</v>
      </c>
      <c r="B108" s="10"/>
      <c r="C108" s="10" t="s">
        <v>288</v>
      </c>
      <c r="D108" s="10"/>
      <c r="E108" s="273"/>
      <c r="F108" s="10"/>
    </row>
    <row r="109" spans="1:7" ht="14" customHeight="1">
      <c r="A109" s="9" t="s">
        <v>168</v>
      </c>
      <c r="B109" s="10"/>
      <c r="C109" s="10" t="s">
        <v>404</v>
      </c>
      <c r="D109" s="10"/>
      <c r="E109" s="273"/>
      <c r="F109" s="10"/>
    </row>
    <row r="110" spans="1:7" ht="14" customHeight="1">
      <c r="A110" s="9" t="s">
        <v>155</v>
      </c>
      <c r="B110" s="10"/>
      <c r="C110" s="10" t="s">
        <v>647</v>
      </c>
      <c r="D110" s="10" t="s">
        <v>282</v>
      </c>
      <c r="E110" s="273"/>
      <c r="F110" s="10"/>
    </row>
    <row r="111" spans="1:7" ht="14" customHeight="1">
      <c r="A111" s="9" t="s">
        <v>156</v>
      </c>
      <c r="B111" s="10"/>
      <c r="C111" s="10"/>
      <c r="D111" s="10"/>
      <c r="E111" s="273"/>
      <c r="F111" s="10" t="s">
        <v>748</v>
      </c>
    </row>
    <row r="112" spans="1:7" ht="14" customHeight="1">
      <c r="A112" s="9" t="s">
        <v>238</v>
      </c>
      <c r="B112" s="10"/>
      <c r="C112" s="10"/>
      <c r="D112" s="10"/>
      <c r="E112" s="273"/>
      <c r="F112" s="10"/>
    </row>
    <row r="113" spans="1:6" ht="14" customHeight="1">
      <c r="A113" s="9" t="s">
        <v>23</v>
      </c>
      <c r="B113" s="10"/>
      <c r="C113" s="303" t="s">
        <v>745</v>
      </c>
      <c r="D113" s="10" t="s">
        <v>749</v>
      </c>
      <c r="E113" s="273"/>
      <c r="F113" s="10"/>
    </row>
    <row r="114" spans="1:6" ht="14" customHeight="1">
      <c r="A114" s="9" t="s">
        <v>22</v>
      </c>
      <c r="B114" s="10"/>
      <c r="C114" s="10" t="s">
        <v>718</v>
      </c>
      <c r="D114" s="10"/>
      <c r="E114" s="273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 t="s">
        <v>708</v>
      </c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39" priority="3"/>
  </conditionalFormatting>
  <conditionalFormatting sqref="B131:B132 B118:B128">
    <cfRule type="duplicateValues" dxfId="38" priority="5"/>
  </conditionalFormatting>
  <conditionalFormatting sqref="C118:C129">
    <cfRule type="duplicateValues" dxfId="37" priority="4"/>
  </conditionalFormatting>
  <conditionalFormatting sqref="E118:E130">
    <cfRule type="duplicateValues" dxfId="36" priority="6"/>
  </conditionalFormatting>
  <conditionalFormatting sqref="N20:N91">
    <cfRule type="cellIs" dxfId="35" priority="1" operator="notEqual">
      <formula>0</formula>
    </cfRule>
    <cfRule type="cellIs" dxfId="34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4DFD-1283-7043-B09C-5B6AC1897E83}">
  <dimension ref="A1:XEW133"/>
  <sheetViews>
    <sheetView topLeftCell="A47" workbookViewId="0">
      <selection activeCell="B43" sqref="B43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564</v>
      </c>
      <c r="B1" s="44">
        <v>29</v>
      </c>
      <c r="C1" s="44">
        <v>30</v>
      </c>
      <c r="D1" s="44">
        <v>1</v>
      </c>
      <c r="E1" s="44">
        <v>2</v>
      </c>
      <c r="F1" s="44">
        <v>3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764</v>
      </c>
      <c r="C3" s="42" t="s">
        <v>434</v>
      </c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193</v>
      </c>
      <c r="C4" s="37" t="s">
        <v>193</v>
      </c>
      <c r="D4" s="37"/>
      <c r="E4" s="8" t="s">
        <v>141</v>
      </c>
      <c r="F4" s="38"/>
    </row>
    <row r="5" spans="1:14" ht="14" customHeight="1">
      <c r="A5" s="28" t="s">
        <v>204</v>
      </c>
      <c r="B5" s="21" t="s">
        <v>197</v>
      </c>
      <c r="C5" s="266" t="s">
        <v>228</v>
      </c>
      <c r="D5" s="22" t="s">
        <v>435</v>
      </c>
      <c r="E5" s="27"/>
      <c r="F5" s="22"/>
      <c r="I5" s="48"/>
      <c r="J5" s="6" t="s">
        <v>132</v>
      </c>
    </row>
    <row r="6" spans="1:14" ht="14" customHeight="1">
      <c r="A6" s="28" t="s">
        <v>46</v>
      </c>
      <c r="B6" s="21" t="s">
        <v>186</v>
      </c>
      <c r="C6" s="221" t="s">
        <v>437</v>
      </c>
      <c r="D6" s="233" t="s">
        <v>195</v>
      </c>
      <c r="E6" s="27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747</v>
      </c>
      <c r="C7" s="41" t="s">
        <v>514</v>
      </c>
      <c r="D7" s="21" t="s">
        <v>453</v>
      </c>
      <c r="E7" s="121" t="s">
        <v>288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41" t="s">
        <v>426</v>
      </c>
      <c r="D8" s="41" t="s">
        <v>354</v>
      </c>
      <c r="E8" s="27" t="s">
        <v>394</v>
      </c>
      <c r="F8" s="41"/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190</v>
      </c>
      <c r="D9" s="24" t="s">
        <v>274</v>
      </c>
      <c r="E9" s="27" t="s">
        <v>428</v>
      </c>
      <c r="F9" s="24" t="s">
        <v>511</v>
      </c>
      <c r="I9" s="123"/>
      <c r="J9" s="6" t="s">
        <v>260</v>
      </c>
    </row>
    <row r="10" spans="1:14" ht="14" customHeight="1">
      <c r="A10" s="28" t="s">
        <v>43</v>
      </c>
      <c r="B10" s="19" t="s">
        <v>396</v>
      </c>
      <c r="C10" s="19"/>
      <c r="D10" s="19"/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21" t="s">
        <v>141</v>
      </c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 t="s">
        <v>409</v>
      </c>
      <c r="C12" s="263"/>
      <c r="D12" s="263" t="s">
        <v>409</v>
      </c>
      <c r="E12" s="263" t="s">
        <v>410</v>
      </c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295" t="s">
        <v>587</v>
      </c>
      <c r="C13" s="264" t="s">
        <v>588</v>
      </c>
      <c r="D13" s="193"/>
      <c r="E13" s="193"/>
      <c r="F13" s="295" t="s">
        <v>589</v>
      </c>
      <c r="H13"/>
    </row>
    <row r="14" spans="1:14" ht="14" customHeight="1">
      <c r="A14" s="28" t="s">
        <v>31</v>
      </c>
      <c r="B14" s="143"/>
      <c r="C14" s="143"/>
      <c r="D14" s="143"/>
      <c r="E14" s="10"/>
      <c r="F14" s="10"/>
      <c r="H14"/>
      <c r="I14" s="296" t="s">
        <v>594</v>
      </c>
      <c r="J14" s="296"/>
    </row>
    <row r="15" spans="1:14" s="44" customFormat="1" ht="14" customHeight="1">
      <c r="A15" s="30" t="s">
        <v>150</v>
      </c>
      <c r="B15" s="145" t="s">
        <v>375</v>
      </c>
      <c r="C15" s="238" t="s">
        <v>444</v>
      </c>
      <c r="D15" s="145" t="s">
        <v>375</v>
      </c>
      <c r="E15" s="121" t="s">
        <v>732</v>
      </c>
      <c r="F15" s="144" t="s">
        <v>313</v>
      </c>
      <c r="H15"/>
      <c r="I15" s="296" t="s">
        <v>595</v>
      </c>
      <c r="J15" s="29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 t="s">
        <v>170</v>
      </c>
      <c r="D16" s="145"/>
      <c r="E16" s="238"/>
      <c r="F16" s="144"/>
      <c r="H16"/>
      <c r="I16" s="296" t="s">
        <v>596</v>
      </c>
      <c r="J16" s="296"/>
    </row>
    <row r="17" spans="1:14" ht="14" customHeight="1">
      <c r="A17" s="28" t="s">
        <v>272</v>
      </c>
      <c r="B17" s="259" t="s">
        <v>760</v>
      </c>
      <c r="C17" s="245"/>
      <c r="D17" s="10"/>
      <c r="E17" s="10"/>
      <c r="F17" s="145" t="s">
        <v>323</v>
      </c>
      <c r="H17"/>
      <c r="I17" s="296" t="s">
        <v>597</v>
      </c>
      <c r="J17" s="296"/>
    </row>
    <row r="18" spans="1:14" ht="14" customHeight="1">
      <c r="A18" s="40"/>
      <c r="B18" s="40"/>
      <c r="C18" s="40"/>
      <c r="D18" s="40"/>
      <c r="E18" s="40"/>
      <c r="F18" s="40"/>
      <c r="H18"/>
      <c r="I18" s="296" t="s">
        <v>598</v>
      </c>
      <c r="J18" s="296"/>
    </row>
    <row r="19" spans="1:14" s="44" customFormat="1" ht="14" customHeight="1">
      <c r="A19" s="30" t="s">
        <v>348</v>
      </c>
      <c r="B19" s="40"/>
      <c r="C19" s="40"/>
      <c r="D19" s="10" t="s">
        <v>460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383</v>
      </c>
      <c r="D24" s="24" t="s">
        <v>2</v>
      </c>
      <c r="E24" s="24" t="s">
        <v>325</v>
      </c>
      <c r="F24" s="24" t="s">
        <v>324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408</v>
      </c>
      <c r="C25" s="24" t="s">
        <v>184</v>
      </c>
      <c r="D25" s="24" t="s">
        <v>184</v>
      </c>
      <c r="E25" s="24" t="s">
        <v>408</v>
      </c>
      <c r="F25" s="24" t="s">
        <v>421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24" t="s">
        <v>419</v>
      </c>
      <c r="E29" s="27" t="s">
        <v>301</v>
      </c>
      <c r="F29" s="24" t="s">
        <v>19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536</v>
      </c>
      <c r="C30" s="24" t="s">
        <v>7</v>
      </c>
      <c r="D30" s="121" t="s">
        <v>288</v>
      </c>
      <c r="E30" s="27" t="s">
        <v>653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506</v>
      </c>
      <c r="E31" s="27" t="s">
        <v>632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249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21" t="s">
        <v>574</v>
      </c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454</v>
      </c>
      <c r="D39" s="182" t="s">
        <v>235</v>
      </c>
      <c r="E39" s="260"/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274</v>
      </c>
      <c r="D40" s="236" t="s">
        <v>490</v>
      </c>
      <c r="E40" s="21" t="s">
        <v>534</v>
      </c>
      <c r="F40" s="236" t="s">
        <v>627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746</v>
      </c>
      <c r="C41" s="121" t="s">
        <v>415</v>
      </c>
      <c r="D41" s="121" t="s">
        <v>415</v>
      </c>
      <c r="E41" s="121" t="s">
        <v>257</v>
      </c>
      <c r="F41" s="235" t="s">
        <v>290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21" t="s">
        <v>219</v>
      </c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164" t="s">
        <v>390</v>
      </c>
      <c r="C43" s="261" t="s">
        <v>513</v>
      </c>
      <c r="D43" s="121" t="s">
        <v>418</v>
      </c>
      <c r="E43" s="121" t="s">
        <v>548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295" t="s">
        <v>587</v>
      </c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2</v>
      </c>
      <c r="N44" s="7">
        <f t="shared" si="0"/>
        <v>0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104"/>
      <c r="C46" s="266" t="s">
        <v>501</v>
      </c>
      <c r="D46" s="146"/>
      <c r="E46" s="18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150" t="s">
        <v>189</v>
      </c>
      <c r="E49" s="150" t="s">
        <v>193</v>
      </c>
      <c r="F49" s="150" t="s">
        <v>255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1</v>
      </c>
      <c r="M51" s="7">
        <f>COUNTIF(B3:F117, "*KLE*")</f>
        <v>1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5</v>
      </c>
      <c r="N53" s="7">
        <f t="shared" si="0"/>
        <v>1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199</v>
      </c>
      <c r="C56" s="38"/>
      <c r="D56" s="38"/>
      <c r="E56" s="38"/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33" t="s">
        <v>443</v>
      </c>
      <c r="D57" s="180" t="s">
        <v>424</v>
      </c>
      <c r="E57" s="27" t="s">
        <v>440</v>
      </c>
      <c r="F57" s="21" t="s">
        <v>438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498</v>
      </c>
      <c r="C58" s="180" t="s">
        <v>450</v>
      </c>
      <c r="D58" s="266" t="s">
        <v>626</v>
      </c>
      <c r="E58" s="266" t="s">
        <v>512</v>
      </c>
      <c r="F58" s="146" t="s">
        <v>382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/>
      <c r="D59" s="24" t="s">
        <v>188</v>
      </c>
      <c r="E59" s="237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199</v>
      </c>
      <c r="C60" s="34" t="s">
        <v>141</v>
      </c>
      <c r="D60" s="8" t="s">
        <v>488</v>
      </c>
      <c r="E60" s="8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176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2</v>
      </c>
      <c r="M61" s="7">
        <f>COUNTIF(B2:F116, "*SMH*")</f>
        <v>2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6</v>
      </c>
      <c r="N63" s="7">
        <f t="shared" si="0"/>
        <v>1</v>
      </c>
    </row>
    <row r="64" spans="1:15" ht="14" customHeight="1">
      <c r="A64" s="20" t="s">
        <v>32</v>
      </c>
      <c r="B64" s="263"/>
      <c r="C64" s="241" t="s">
        <v>409</v>
      </c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/>
      <c r="C65" s="193"/>
      <c r="D65" s="295" t="s">
        <v>589</v>
      </c>
      <c r="E65" s="193"/>
      <c r="F65" s="264" t="s">
        <v>487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6</v>
      </c>
      <c r="N65" s="7">
        <f t="shared" si="0"/>
        <v>1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458</v>
      </c>
      <c r="C71" s="259"/>
      <c r="D71" s="145" t="s">
        <v>290</v>
      </c>
      <c r="E71" s="271" t="s">
        <v>457</v>
      </c>
      <c r="F71" s="259" t="s">
        <v>523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138"/>
      <c r="E72" s="21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184"/>
      <c r="E73" s="19" t="s">
        <v>310</v>
      </c>
      <c r="F73" s="19" t="s">
        <v>409</v>
      </c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260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4</v>
      </c>
      <c r="N76" s="7">
        <f t="shared" si="0"/>
        <v>-1</v>
      </c>
    </row>
    <row r="77" spans="1:16377" ht="14" customHeight="1">
      <c r="A77" s="33" t="s">
        <v>165</v>
      </c>
      <c r="B77" s="262" t="s">
        <v>228</v>
      </c>
      <c r="C77" s="124" t="s">
        <v>185</v>
      </c>
      <c r="D77" s="21" t="s">
        <v>400</v>
      </c>
      <c r="E77" s="124" t="s">
        <v>196</v>
      </c>
      <c r="F77" s="124" t="s">
        <v>654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12</v>
      </c>
      <c r="C78" s="124" t="s">
        <v>211</v>
      </c>
      <c r="D78" s="21" t="s">
        <v>430</v>
      </c>
      <c r="E78" s="124" t="s">
        <v>533</v>
      </c>
      <c r="F78" s="126" t="s">
        <v>235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35" t="s">
        <v>194</v>
      </c>
      <c r="C79" s="262" t="s">
        <v>192</v>
      </c>
      <c r="D79" s="19" t="s">
        <v>271</v>
      </c>
      <c r="E79" s="8" t="s">
        <v>274</v>
      </c>
      <c r="F79" s="238" t="s">
        <v>449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 t="s">
        <v>462</v>
      </c>
      <c r="C80" s="122"/>
      <c r="D80" s="125"/>
      <c r="E80" s="263" t="s">
        <v>404</v>
      </c>
      <c r="F80" s="263" t="s">
        <v>411</v>
      </c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408</v>
      </c>
      <c r="D86" s="67" t="s">
        <v>192</v>
      </c>
      <c r="E86" s="185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128"/>
      <c r="C88" s="133"/>
      <c r="D88" s="263" t="s">
        <v>404</v>
      </c>
      <c r="E88" s="152"/>
      <c r="F88" s="152"/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2</v>
      </c>
      <c r="N89" s="7">
        <f t="shared" si="0"/>
        <v>-1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 t="s">
        <v>182</v>
      </c>
      <c r="C92" s="223" t="s">
        <v>220</v>
      </c>
      <c r="D92" s="153"/>
      <c r="E92" s="153" t="s">
        <v>182</v>
      </c>
      <c r="F92" s="153" t="s">
        <v>182</v>
      </c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206</v>
      </c>
      <c r="C93" s="269" t="s">
        <v>552</v>
      </c>
      <c r="D93" s="234" t="s">
        <v>282</v>
      </c>
      <c r="E93" s="234" t="s">
        <v>261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334</v>
      </c>
      <c r="C94" s="121" t="s">
        <v>206</v>
      </c>
      <c r="D94" s="259" t="s">
        <v>177</v>
      </c>
      <c r="E94" s="121" t="s">
        <v>334</v>
      </c>
      <c r="F94" s="21" t="s">
        <v>301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35" t="s">
        <v>461</v>
      </c>
      <c r="C95" s="241" t="s">
        <v>462</v>
      </c>
      <c r="D95" s="19" t="s">
        <v>310</v>
      </c>
      <c r="E95" s="19" t="s">
        <v>409</v>
      </c>
      <c r="F95" s="21"/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295" t="s">
        <v>589</v>
      </c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7" ht="14" customHeight="1">
      <c r="A99" s="16" t="s">
        <v>31</v>
      </c>
      <c r="B99" s="14"/>
      <c r="C99" s="8"/>
      <c r="D99" s="8"/>
      <c r="E99" s="8"/>
      <c r="F99" s="21"/>
    </row>
    <row r="100" spans="1:7" ht="14" customHeight="1">
      <c r="A100" s="28" t="s">
        <v>272</v>
      </c>
      <c r="B100" s="61"/>
      <c r="C100" s="61"/>
      <c r="D100" s="60"/>
      <c r="E100" s="60"/>
      <c r="F100" s="60"/>
    </row>
    <row r="101" spans="1:7" ht="14" customHeight="1">
      <c r="A101" s="18"/>
      <c r="B101" s="18"/>
      <c r="C101" s="18"/>
      <c r="D101" s="18"/>
      <c r="E101" s="18"/>
      <c r="F101" s="18"/>
    </row>
    <row r="102" spans="1:7" ht="14" customHeight="1">
      <c r="A102" s="17" t="s">
        <v>30</v>
      </c>
      <c r="B102" s="262" t="s">
        <v>228</v>
      </c>
      <c r="C102" s="18"/>
      <c r="D102" s="18"/>
      <c r="E102" s="60"/>
      <c r="F102" s="18"/>
    </row>
    <row r="103" spans="1:7" ht="14" customHeight="1">
      <c r="A103" s="18"/>
      <c r="B103" s="18"/>
      <c r="C103" s="18"/>
      <c r="D103" s="18"/>
      <c r="E103" s="18"/>
      <c r="F103" s="18"/>
    </row>
    <row r="104" spans="1:7" ht="14" customHeight="1">
      <c r="A104" s="9" t="s">
        <v>252</v>
      </c>
      <c r="B104" s="136"/>
      <c r="C104" s="52"/>
      <c r="D104" s="13"/>
      <c r="E104" s="136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7" ht="15" customHeight="1">
      <c r="A106" s="9" t="s">
        <v>25</v>
      </c>
      <c r="B106" s="10" t="s">
        <v>759</v>
      </c>
      <c r="C106" s="10" t="s">
        <v>758</v>
      </c>
      <c r="D106" s="10" t="s">
        <v>649</v>
      </c>
      <c r="E106" s="10" t="s">
        <v>650</v>
      </c>
      <c r="F106" s="10" t="s">
        <v>545</v>
      </c>
    </row>
    <row r="107" spans="1:7" ht="14" customHeight="1">
      <c r="A107" s="9" t="s">
        <v>24</v>
      </c>
      <c r="B107" s="10" t="s">
        <v>257</v>
      </c>
      <c r="C107" s="10"/>
      <c r="D107" s="10" t="s">
        <v>219</v>
      </c>
      <c r="E107" s="10" t="s">
        <v>170</v>
      </c>
      <c r="F107" s="10" t="s">
        <v>652</v>
      </c>
    </row>
    <row r="108" spans="1:7" ht="14" customHeight="1">
      <c r="A108" s="9" t="s">
        <v>161</v>
      </c>
      <c r="B108" s="10"/>
      <c r="C108" s="10" t="s">
        <v>288</v>
      </c>
      <c r="D108" s="10"/>
      <c r="E108" s="10"/>
      <c r="F108" s="10"/>
    </row>
    <row r="109" spans="1:7" ht="14" customHeight="1">
      <c r="A109" s="9" t="s">
        <v>168</v>
      </c>
      <c r="B109" s="10" t="s">
        <v>677</v>
      </c>
      <c r="C109" s="10" t="s">
        <v>19</v>
      </c>
      <c r="D109" s="10" t="s">
        <v>410</v>
      </c>
      <c r="E109" s="10"/>
      <c r="F109" s="10"/>
    </row>
    <row r="110" spans="1:7" ht="14" customHeight="1">
      <c r="A110" s="9" t="s">
        <v>155</v>
      </c>
      <c r="B110" s="10"/>
      <c r="C110" s="10"/>
      <c r="D110" s="10"/>
      <c r="E110" s="10" t="s">
        <v>651</v>
      </c>
      <c r="F110" s="10" t="s">
        <v>228</v>
      </c>
    </row>
    <row r="111" spans="1:7" ht="14" customHeight="1">
      <c r="A111" s="9" t="s">
        <v>156</v>
      </c>
      <c r="B111" s="10"/>
      <c r="C111" s="10"/>
      <c r="D111" s="10"/>
      <c r="E111" s="10"/>
      <c r="F111" s="10"/>
    </row>
    <row r="112" spans="1:7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/>
      <c r="E113" s="10"/>
      <c r="F113" s="10"/>
    </row>
    <row r="114" spans="1:6" ht="14" customHeight="1">
      <c r="A114" s="9" t="s">
        <v>22</v>
      </c>
      <c r="B114" s="10" t="s">
        <v>690</v>
      </c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33" priority="3"/>
  </conditionalFormatting>
  <conditionalFormatting sqref="B131:B132 B118:B128">
    <cfRule type="duplicateValues" dxfId="32" priority="5"/>
  </conditionalFormatting>
  <conditionalFormatting sqref="C118:C129">
    <cfRule type="duplicateValues" dxfId="31" priority="4"/>
  </conditionalFormatting>
  <conditionalFormatting sqref="E118:E130">
    <cfRule type="duplicateValues" dxfId="30" priority="6"/>
  </conditionalFormatting>
  <conditionalFormatting sqref="N20:N91">
    <cfRule type="cellIs" dxfId="29" priority="1" operator="notEqual">
      <formula>0</formula>
    </cfRule>
    <cfRule type="cellIs" dxfId="28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CEA9-7360-1C47-9EB1-0078BA8079F4}">
  <dimension ref="A1:XEW133"/>
  <sheetViews>
    <sheetView workbookViewId="0">
      <selection activeCell="E17" sqref="E17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564</v>
      </c>
      <c r="B1" s="44">
        <v>6</v>
      </c>
      <c r="C1" s="44">
        <v>7</v>
      </c>
      <c r="D1" s="44">
        <v>8</v>
      </c>
      <c r="E1" s="44">
        <v>9</v>
      </c>
      <c r="F1" s="44">
        <v>10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/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193</v>
      </c>
      <c r="C4" s="37" t="s">
        <v>193</v>
      </c>
      <c r="D4" s="37" t="s">
        <v>219</v>
      </c>
      <c r="E4" s="8"/>
      <c r="F4" s="38"/>
    </row>
    <row r="5" spans="1:14" ht="14" customHeight="1">
      <c r="A5" s="28" t="s">
        <v>204</v>
      </c>
      <c r="B5" s="21" t="s">
        <v>197</v>
      </c>
      <c r="C5" s="266" t="s">
        <v>228</v>
      </c>
      <c r="D5" s="22" t="s">
        <v>435</v>
      </c>
      <c r="E5" s="27" t="s">
        <v>395</v>
      </c>
      <c r="F5" s="22" t="s">
        <v>228</v>
      </c>
      <c r="I5" s="48"/>
      <c r="J5" s="6" t="s">
        <v>132</v>
      </c>
    </row>
    <row r="6" spans="1:14" ht="14" customHeight="1">
      <c r="A6" s="28" t="s">
        <v>46</v>
      </c>
      <c r="B6" s="21" t="s">
        <v>186</v>
      </c>
      <c r="C6" s="221" t="s">
        <v>437</v>
      </c>
      <c r="D6" s="233" t="s">
        <v>195</v>
      </c>
      <c r="E6" s="27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538</v>
      </c>
      <c r="C7" s="41" t="s">
        <v>514</v>
      </c>
      <c r="D7" s="21" t="s">
        <v>453</v>
      </c>
      <c r="E7" s="121" t="s">
        <v>288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41" t="s">
        <v>720</v>
      </c>
      <c r="D8" s="41" t="s">
        <v>354</v>
      </c>
      <c r="E8" s="27" t="s">
        <v>394</v>
      </c>
      <c r="F8" s="41"/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190</v>
      </c>
      <c r="D9" s="24" t="s">
        <v>274</v>
      </c>
      <c r="E9" s="27" t="s">
        <v>428</v>
      </c>
      <c r="F9" s="24" t="s">
        <v>511</v>
      </c>
      <c r="I9" s="123"/>
      <c r="J9" s="6" t="s">
        <v>260</v>
      </c>
    </row>
    <row r="10" spans="1:14" ht="14" customHeight="1">
      <c r="A10" s="28" t="s">
        <v>43</v>
      </c>
      <c r="B10" s="19" t="s">
        <v>396</v>
      </c>
      <c r="C10" s="19"/>
      <c r="D10" s="19"/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 t="s">
        <v>409</v>
      </c>
      <c r="C12" s="263"/>
      <c r="D12" s="263" t="s">
        <v>409</v>
      </c>
      <c r="E12" s="263" t="s">
        <v>410</v>
      </c>
      <c r="F12" s="263"/>
      <c r="H12"/>
      <c r="I12" s="201"/>
      <c r="J12" s="6" t="s">
        <v>413</v>
      </c>
    </row>
    <row r="13" spans="1:14" ht="14" customHeight="1">
      <c r="A13" s="187" t="s">
        <v>32</v>
      </c>
      <c r="B13" s="295" t="s">
        <v>587</v>
      </c>
      <c r="C13" s="264" t="s">
        <v>487</v>
      </c>
      <c r="D13" s="193"/>
      <c r="E13" s="193"/>
      <c r="F13" s="295" t="s">
        <v>593</v>
      </c>
      <c r="H13"/>
    </row>
    <row r="14" spans="1:14" ht="14" customHeight="1">
      <c r="A14" s="28" t="s">
        <v>31</v>
      </c>
      <c r="B14" s="143"/>
      <c r="C14" s="143"/>
      <c r="D14" s="143"/>
      <c r="E14" s="10"/>
      <c r="F14" s="10" t="s">
        <v>721</v>
      </c>
      <c r="H14"/>
      <c r="I14" s="296" t="s">
        <v>594</v>
      </c>
      <c r="J14" s="296"/>
    </row>
    <row r="15" spans="1:14" s="44" customFormat="1" ht="14" customHeight="1">
      <c r="A15" s="30" t="s">
        <v>150</v>
      </c>
      <c r="B15" s="145" t="s">
        <v>375</v>
      </c>
      <c r="C15" s="238" t="s">
        <v>444</v>
      </c>
      <c r="D15" s="145" t="s">
        <v>375</v>
      </c>
      <c r="E15" s="262" t="s">
        <v>717</v>
      </c>
      <c r="F15" s="144" t="s">
        <v>313</v>
      </c>
      <c r="H15"/>
      <c r="I15" s="296" t="s">
        <v>595</v>
      </c>
      <c r="J15" s="29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/>
      <c r="D16" s="145"/>
      <c r="E16" s="238"/>
      <c r="F16" s="144"/>
      <c r="H16"/>
      <c r="I16" s="296" t="s">
        <v>596</v>
      </c>
      <c r="J16" s="296"/>
    </row>
    <row r="17" spans="1:14" ht="14" customHeight="1">
      <c r="A17" s="28" t="s">
        <v>272</v>
      </c>
      <c r="B17" s="225" t="s">
        <v>547</v>
      </c>
      <c r="C17" s="245"/>
      <c r="D17" s="10"/>
      <c r="E17" s="10"/>
      <c r="F17" s="145" t="s">
        <v>323</v>
      </c>
      <c r="H17"/>
      <c r="I17" s="296" t="s">
        <v>597</v>
      </c>
      <c r="J17" s="296"/>
    </row>
    <row r="18" spans="1:14" ht="14" customHeight="1">
      <c r="A18" s="40"/>
      <c r="B18" s="40"/>
      <c r="C18" s="40"/>
      <c r="D18" s="40"/>
      <c r="E18" s="40"/>
      <c r="F18" s="40"/>
      <c r="H18"/>
      <c r="I18" s="296" t="s">
        <v>598</v>
      </c>
      <c r="J18" s="296"/>
    </row>
    <row r="19" spans="1:14" s="44" customFormat="1" ht="14" customHeight="1">
      <c r="A19" s="30" t="s">
        <v>348</v>
      </c>
      <c r="B19" s="40"/>
      <c r="C19" s="40"/>
      <c r="D19" s="10" t="s">
        <v>460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383</v>
      </c>
      <c r="D24" s="24" t="s">
        <v>723</v>
      </c>
      <c r="E24" s="24" t="s">
        <v>325</v>
      </c>
      <c r="F24" s="24" t="s">
        <v>324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436</v>
      </c>
      <c r="C25" s="24" t="s">
        <v>184</v>
      </c>
      <c r="D25" s="24" t="s">
        <v>184</v>
      </c>
      <c r="E25" s="24" t="s">
        <v>408</v>
      </c>
      <c r="F25" s="24" t="s">
        <v>421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/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24" t="s">
        <v>19</v>
      </c>
      <c r="E29" s="27" t="s">
        <v>301</v>
      </c>
      <c r="F29" s="24" t="s">
        <v>19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575</v>
      </c>
      <c r="C30" s="24" t="s">
        <v>19</v>
      </c>
      <c r="D30" s="121" t="s">
        <v>288</v>
      </c>
      <c r="E30" s="27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506</v>
      </c>
      <c r="E31" s="27" t="s">
        <v>633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249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6</v>
      </c>
      <c r="N33" s="7">
        <f t="shared" si="0"/>
        <v>1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40"/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454</v>
      </c>
      <c r="D39" s="182" t="s">
        <v>235</v>
      </c>
      <c r="E39" s="260" t="s">
        <v>187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274</v>
      </c>
      <c r="D40" s="236" t="s">
        <v>490</v>
      </c>
      <c r="E40" s="21" t="s">
        <v>534</v>
      </c>
      <c r="F40" s="261" t="s">
        <v>722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497</v>
      </c>
      <c r="C41" s="121" t="s">
        <v>415</v>
      </c>
      <c r="D41" s="121" t="s">
        <v>415</v>
      </c>
      <c r="E41" s="121" t="s">
        <v>257</v>
      </c>
      <c r="F41" s="235" t="s">
        <v>290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/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5</v>
      </c>
      <c r="N42" s="7">
        <f t="shared" si="0"/>
        <v>1</v>
      </c>
    </row>
    <row r="43" spans="1:14" ht="14" customHeight="1">
      <c r="A43" s="28" t="s">
        <v>164</v>
      </c>
      <c r="B43" s="164" t="s">
        <v>390</v>
      </c>
      <c r="C43" s="261" t="s">
        <v>513</v>
      </c>
      <c r="D43" s="121" t="s">
        <v>418</v>
      </c>
      <c r="E43" s="121" t="s">
        <v>548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295" t="s">
        <v>589</v>
      </c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3</v>
      </c>
      <c r="N44" s="7">
        <f t="shared" si="0"/>
        <v>1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104"/>
      <c r="C46" s="266" t="s">
        <v>501</v>
      </c>
      <c r="D46" s="121" t="s">
        <v>642</v>
      </c>
      <c r="E46" s="18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5</v>
      </c>
      <c r="N47" s="7">
        <f t="shared" si="0"/>
        <v>1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150" t="s">
        <v>189</v>
      </c>
      <c r="E49" s="150" t="s">
        <v>193</v>
      </c>
      <c r="F49" s="150" t="s">
        <v>255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6</v>
      </c>
      <c r="N50" s="7">
        <f t="shared" si="0"/>
        <v>1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/>
      <c r="D56" s="38"/>
      <c r="E56" s="38"/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33" t="s">
        <v>443</v>
      </c>
      <c r="D57" s="180" t="s">
        <v>424</v>
      </c>
      <c r="E57" s="27" t="s">
        <v>440</v>
      </c>
      <c r="F57" s="21" t="s">
        <v>438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498</v>
      </c>
      <c r="C58" s="180" t="s">
        <v>450</v>
      </c>
      <c r="D58" s="266" t="s">
        <v>505</v>
      </c>
      <c r="E58" s="266" t="s">
        <v>512</v>
      </c>
      <c r="F58" s="146" t="s">
        <v>382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288</v>
      </c>
      <c r="D59" s="24" t="s">
        <v>188</v>
      </c>
      <c r="E59" s="237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146" t="s">
        <v>376</v>
      </c>
      <c r="C60" s="34" t="s">
        <v>141</v>
      </c>
      <c r="D60" s="8" t="s">
        <v>488</v>
      </c>
      <c r="E60" s="8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176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2</v>
      </c>
      <c r="M61" s="7">
        <f>COUNTIF(B2:F116, "*SMH*")</f>
        <v>2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 t="s">
        <v>409</v>
      </c>
      <c r="D64" s="263" t="s">
        <v>411</v>
      </c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 t="s">
        <v>487</v>
      </c>
      <c r="C65" s="193"/>
      <c r="D65" s="295" t="s">
        <v>592</v>
      </c>
      <c r="E65" s="193"/>
      <c r="F65" s="264"/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6</v>
      </c>
      <c r="N68" s="7">
        <f t="shared" si="0"/>
        <v>1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458</v>
      </c>
      <c r="C71" s="259"/>
      <c r="D71" s="145" t="s">
        <v>290</v>
      </c>
      <c r="E71" s="226" t="s">
        <v>393</v>
      </c>
      <c r="F71" s="259" t="s">
        <v>523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138" t="s">
        <v>196</v>
      </c>
      <c r="E72" s="21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184"/>
      <c r="E73" s="19" t="s">
        <v>310</v>
      </c>
      <c r="F73" s="19"/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5</v>
      </c>
      <c r="N73" s="7">
        <f>(M73-L73)</f>
        <v>1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6</v>
      </c>
      <c r="N74" s="7">
        <f t="shared" si="0"/>
        <v>1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24"/>
      <c r="C77" s="124" t="s">
        <v>185</v>
      </c>
      <c r="D77" s="21" t="s">
        <v>400</v>
      </c>
      <c r="E77" s="124" t="s">
        <v>196</v>
      </c>
      <c r="F77" s="124" t="s">
        <v>425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42" t="s">
        <v>490</v>
      </c>
      <c r="C78" s="124" t="s">
        <v>211</v>
      </c>
      <c r="D78" s="21" t="s">
        <v>430</v>
      </c>
      <c r="E78" s="124" t="s">
        <v>533</v>
      </c>
      <c r="F78" s="126" t="s">
        <v>235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35" t="s">
        <v>194</v>
      </c>
      <c r="C79" s="262" t="s">
        <v>192</v>
      </c>
      <c r="D79" s="19" t="s">
        <v>271</v>
      </c>
      <c r="E79" s="8" t="s">
        <v>274</v>
      </c>
      <c r="F79" s="238" t="s">
        <v>449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 t="s">
        <v>462</v>
      </c>
      <c r="C80" s="122"/>
      <c r="D80" s="125"/>
      <c r="E80" s="263"/>
      <c r="F80" s="263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491</v>
      </c>
      <c r="D86" s="67" t="s">
        <v>192</v>
      </c>
      <c r="E86" s="185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128"/>
      <c r="C88" s="133"/>
      <c r="D88" s="263" t="s">
        <v>404</v>
      </c>
      <c r="E88" s="152"/>
      <c r="F88" s="152"/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 t="s">
        <v>182</v>
      </c>
      <c r="C92" s="223" t="s">
        <v>220</v>
      </c>
      <c r="D92" s="153"/>
      <c r="E92" s="153" t="s">
        <v>182</v>
      </c>
      <c r="F92" s="153" t="s">
        <v>182</v>
      </c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206</v>
      </c>
      <c r="C93" s="269" t="s">
        <v>719</v>
      </c>
      <c r="D93" s="234" t="s">
        <v>282</v>
      </c>
      <c r="E93" s="234" t="s">
        <v>261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334</v>
      </c>
      <c r="C94" s="121" t="s">
        <v>206</v>
      </c>
      <c r="D94" s="259" t="s">
        <v>177</v>
      </c>
      <c r="E94" s="121" t="s">
        <v>334</v>
      </c>
      <c r="F94" s="21" t="s">
        <v>301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35" t="s">
        <v>461</v>
      </c>
      <c r="C95" s="241" t="s">
        <v>462</v>
      </c>
      <c r="D95" s="19" t="s">
        <v>310</v>
      </c>
      <c r="E95" s="19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295" t="s">
        <v>592</v>
      </c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7" ht="14" customHeight="1">
      <c r="A99" s="16" t="s">
        <v>31</v>
      </c>
      <c r="B99" s="14"/>
      <c r="C99" s="8"/>
      <c r="D99" s="8"/>
      <c r="E99" s="8"/>
      <c r="F99" s="21"/>
    </row>
    <row r="100" spans="1:7" ht="14" customHeight="1">
      <c r="A100" s="28" t="s">
        <v>272</v>
      </c>
      <c r="B100" s="61"/>
      <c r="C100" s="61"/>
      <c r="D100" s="60"/>
      <c r="E100" s="60"/>
      <c r="F100" s="60"/>
    </row>
    <row r="101" spans="1:7" ht="14" customHeight="1">
      <c r="A101" s="18"/>
      <c r="B101" s="18"/>
      <c r="C101" s="18"/>
      <c r="D101" s="18"/>
      <c r="E101" s="18"/>
      <c r="F101" s="18"/>
    </row>
    <row r="102" spans="1:7" ht="14" customHeight="1">
      <c r="A102" s="17" t="s">
        <v>30</v>
      </c>
      <c r="B102" s="60"/>
      <c r="C102" s="18"/>
      <c r="D102" s="18"/>
      <c r="E102" s="60"/>
      <c r="F102" s="18"/>
    </row>
    <row r="103" spans="1:7" ht="14" customHeight="1">
      <c r="A103" s="18"/>
      <c r="B103" s="18"/>
      <c r="C103" s="18"/>
      <c r="D103" s="18"/>
      <c r="E103" s="18"/>
      <c r="F103" s="18"/>
    </row>
    <row r="104" spans="1:7" ht="14" customHeight="1">
      <c r="A104" s="9" t="s">
        <v>252</v>
      </c>
      <c r="B104" s="136"/>
      <c r="C104" s="52"/>
      <c r="D104" s="13"/>
      <c r="E104" s="136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7" ht="15" customHeight="1">
      <c r="A106" s="9" t="s">
        <v>25</v>
      </c>
      <c r="B106" s="10"/>
      <c r="C106" s="10" t="s">
        <v>714</v>
      </c>
      <c r="D106" s="10" t="s">
        <v>715</v>
      </c>
      <c r="E106" s="10" t="s">
        <v>724</v>
      </c>
      <c r="F106" s="10" t="s">
        <v>545</v>
      </c>
    </row>
    <row r="107" spans="1:7" ht="14" customHeight="1">
      <c r="A107" s="9" t="s">
        <v>24</v>
      </c>
      <c r="B107" s="10" t="s">
        <v>712</v>
      </c>
      <c r="C107" s="10" t="s">
        <v>713</v>
      </c>
      <c r="D107" s="10" t="s">
        <v>716</v>
      </c>
      <c r="E107" s="10" t="s">
        <v>19</v>
      </c>
      <c r="F107" s="10" t="s">
        <v>274</v>
      </c>
    </row>
    <row r="108" spans="1:7" ht="14" customHeight="1">
      <c r="A108" s="9" t="s">
        <v>161</v>
      </c>
      <c r="B108" s="10"/>
      <c r="C108" s="10" t="s">
        <v>288</v>
      </c>
      <c r="D108" s="10"/>
      <c r="E108" s="10"/>
      <c r="F108" s="10"/>
    </row>
    <row r="109" spans="1:7" ht="14" customHeight="1">
      <c r="A109" s="9" t="s">
        <v>168</v>
      </c>
      <c r="B109" s="10"/>
      <c r="C109" s="10"/>
      <c r="D109" s="10"/>
      <c r="E109" s="10" t="s">
        <v>404</v>
      </c>
      <c r="F109" s="10" t="s">
        <v>655</v>
      </c>
    </row>
    <row r="110" spans="1:7" ht="14" customHeight="1">
      <c r="A110" s="9" t="s">
        <v>155</v>
      </c>
      <c r="B110" s="10"/>
      <c r="C110" s="10"/>
      <c r="D110" s="10"/>
      <c r="E110" s="10"/>
      <c r="F110" s="10" t="s">
        <v>656</v>
      </c>
    </row>
    <row r="111" spans="1:7" ht="14" customHeight="1">
      <c r="A111" s="9" t="s">
        <v>156</v>
      </c>
      <c r="B111" s="10"/>
      <c r="C111" s="10" t="s">
        <v>7</v>
      </c>
      <c r="D111" s="10"/>
      <c r="E111" s="10"/>
      <c r="F111" s="10"/>
    </row>
    <row r="112" spans="1:7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/>
      <c r="E113" s="10"/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27" priority="3"/>
  </conditionalFormatting>
  <conditionalFormatting sqref="B131:B132 B118:B128">
    <cfRule type="duplicateValues" dxfId="26" priority="5"/>
  </conditionalFormatting>
  <conditionalFormatting sqref="C118:C129">
    <cfRule type="duplicateValues" dxfId="25" priority="4"/>
  </conditionalFormatting>
  <conditionalFormatting sqref="E118:E130">
    <cfRule type="duplicateValues" dxfId="24" priority="6"/>
  </conditionalFormatting>
  <conditionalFormatting sqref="N20:N91">
    <cfRule type="cellIs" dxfId="23" priority="1" operator="notEqual">
      <formula>0</formula>
    </cfRule>
    <cfRule type="cellIs" dxfId="22" priority="2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8876-539F-A249-943A-E9FFE3C2CC45}">
  <dimension ref="A1:XEW133"/>
  <sheetViews>
    <sheetView topLeftCell="A8" workbookViewId="0">
      <selection activeCell="F99" sqref="F99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>
      <c r="A1" s="44" t="s">
        <v>564</v>
      </c>
      <c r="B1" s="44">
        <v>13</v>
      </c>
      <c r="C1" s="44">
        <v>14</v>
      </c>
      <c r="D1" s="44">
        <v>15</v>
      </c>
      <c r="E1" s="44">
        <v>16</v>
      </c>
      <c r="F1" s="44">
        <v>17</v>
      </c>
    </row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193</v>
      </c>
      <c r="C4" s="37" t="s">
        <v>193</v>
      </c>
      <c r="D4" s="37" t="s">
        <v>219</v>
      </c>
      <c r="E4" s="8" t="s">
        <v>638</v>
      </c>
      <c r="F4" s="38" t="s">
        <v>274</v>
      </c>
    </row>
    <row r="5" spans="1:14" ht="14" customHeight="1">
      <c r="A5" s="28" t="s">
        <v>204</v>
      </c>
      <c r="B5" s="21" t="s">
        <v>197</v>
      </c>
      <c r="C5" s="266" t="s">
        <v>228</v>
      </c>
      <c r="D5" s="22" t="s">
        <v>435</v>
      </c>
      <c r="E5" s="27" t="s">
        <v>395</v>
      </c>
      <c r="F5" s="22" t="s">
        <v>228</v>
      </c>
      <c r="I5" s="48"/>
      <c r="J5" s="6" t="s">
        <v>132</v>
      </c>
    </row>
    <row r="6" spans="1:14" ht="14" customHeight="1">
      <c r="A6" s="28" t="s">
        <v>46</v>
      </c>
      <c r="B6" s="21" t="s">
        <v>186</v>
      </c>
      <c r="C6" s="221" t="s">
        <v>437</v>
      </c>
      <c r="D6" s="233" t="s">
        <v>195</v>
      </c>
      <c r="E6" s="27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538</v>
      </c>
      <c r="C7" s="41" t="s">
        <v>514</v>
      </c>
      <c r="D7" s="21" t="s">
        <v>453</v>
      </c>
      <c r="E7" s="121" t="s">
        <v>288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41" t="s">
        <v>426</v>
      </c>
      <c r="D8" s="41" t="s">
        <v>354</v>
      </c>
      <c r="E8" s="27" t="s">
        <v>394</v>
      </c>
      <c r="F8" s="41">
        <v>-9.3000000000000007</v>
      </c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190</v>
      </c>
      <c r="D9" s="24" t="s">
        <v>274</v>
      </c>
      <c r="E9" s="27" t="s">
        <v>428</v>
      </c>
      <c r="F9" s="24" t="s">
        <v>511</v>
      </c>
      <c r="I9" s="123"/>
      <c r="J9" s="6" t="s">
        <v>260</v>
      </c>
    </row>
    <row r="10" spans="1:14" ht="14" customHeight="1">
      <c r="A10" s="28" t="s">
        <v>43</v>
      </c>
      <c r="B10" s="19" t="s">
        <v>396</v>
      </c>
      <c r="C10" s="19" t="s">
        <v>487</v>
      </c>
      <c r="D10" s="19" t="s">
        <v>310</v>
      </c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 t="s">
        <v>409</v>
      </c>
      <c r="C12" s="263"/>
      <c r="D12" s="263"/>
      <c r="E12" s="263" t="s">
        <v>410</v>
      </c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193"/>
      <c r="C13" s="264"/>
      <c r="D13" s="193"/>
      <c r="E13" s="193"/>
      <c r="F13" s="193"/>
      <c r="H13"/>
    </row>
    <row r="14" spans="1:14" ht="14" customHeight="1">
      <c r="A14" s="28" t="s">
        <v>31</v>
      </c>
      <c r="B14" s="143"/>
      <c r="C14" s="143"/>
      <c r="D14" s="143"/>
      <c r="E14" s="10"/>
      <c r="F14" s="10"/>
      <c r="H14"/>
    </row>
    <row r="15" spans="1:14" s="44" customFormat="1" ht="14" customHeight="1">
      <c r="A15" s="30" t="s">
        <v>150</v>
      </c>
      <c r="B15" s="145" t="s">
        <v>375</v>
      </c>
      <c r="C15" s="238" t="s">
        <v>444</v>
      </c>
      <c r="D15" s="145" t="s">
        <v>375</v>
      </c>
      <c r="E15" s="238" t="s">
        <v>219</v>
      </c>
      <c r="F15" s="144" t="s">
        <v>313</v>
      </c>
      <c r="H15"/>
      <c r="I15" s="6"/>
      <c r="J15" s="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 t="s">
        <v>170</v>
      </c>
      <c r="D16" s="145"/>
      <c r="E16" s="238"/>
      <c r="F16" s="144"/>
      <c r="H16"/>
    </row>
    <row r="17" spans="1:14" ht="14" customHeight="1">
      <c r="A17" s="28" t="s">
        <v>272</v>
      </c>
      <c r="B17" s="225" t="s">
        <v>547</v>
      </c>
      <c r="C17" s="245"/>
      <c r="D17" s="10"/>
      <c r="E17" s="10"/>
      <c r="F17" s="145" t="s">
        <v>323</v>
      </c>
      <c r="H17"/>
    </row>
    <row r="18" spans="1:14" ht="14" customHeight="1">
      <c r="A18" s="40"/>
      <c r="B18" s="40"/>
      <c r="C18" s="40"/>
      <c r="D18" s="40"/>
      <c r="E18" s="40"/>
      <c r="F18" s="40"/>
      <c r="H18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383</v>
      </c>
      <c r="D24" s="24" t="s">
        <v>455</v>
      </c>
      <c r="E24" s="24" t="s">
        <v>636</v>
      </c>
      <c r="F24" s="24" t="s">
        <v>324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436</v>
      </c>
      <c r="C25" s="24" t="s">
        <v>184</v>
      </c>
      <c r="D25" s="24" t="s">
        <v>184</v>
      </c>
      <c r="E25" s="24" t="s">
        <v>408</v>
      </c>
      <c r="F25" s="24" t="s">
        <v>421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5</v>
      </c>
      <c r="N28" s="7">
        <f t="shared" si="0"/>
        <v>0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24" t="s">
        <v>419</v>
      </c>
      <c r="E29" s="27" t="s">
        <v>301</v>
      </c>
      <c r="F29" s="24" t="s">
        <v>19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575</v>
      </c>
      <c r="C30" s="24" t="s">
        <v>19</v>
      </c>
      <c r="D30" s="121" t="s">
        <v>288</v>
      </c>
      <c r="E30" s="27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506</v>
      </c>
      <c r="E31" s="27" t="s">
        <v>634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249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5</v>
      </c>
      <c r="M35" s="7">
        <f>COUNTIF(B2:F116, "*JFL*")</f>
        <v>5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40"/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454</v>
      </c>
      <c r="D39" s="182" t="s">
        <v>235</v>
      </c>
      <c r="E39" s="260" t="s">
        <v>187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274</v>
      </c>
      <c r="D40" s="236" t="s">
        <v>518</v>
      </c>
      <c r="E40" s="21" t="s">
        <v>635</v>
      </c>
      <c r="F40" s="236" t="s">
        <v>489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497</v>
      </c>
      <c r="C41" s="121" t="s">
        <v>415</v>
      </c>
      <c r="D41" s="121" t="s">
        <v>415</v>
      </c>
      <c r="E41" s="121" t="s">
        <v>257</v>
      </c>
      <c r="F41" s="235" t="s">
        <v>290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164" t="s">
        <v>390</v>
      </c>
      <c r="C43" s="261" t="s">
        <v>513</v>
      </c>
      <c r="D43" s="121" t="s">
        <v>418</v>
      </c>
      <c r="E43" s="261" t="s">
        <v>637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116"/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3</v>
      </c>
      <c r="N44" s="7">
        <f t="shared" si="0"/>
        <v>1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4</v>
      </c>
      <c r="N45" s="7">
        <f t="shared" si="0"/>
        <v>0</v>
      </c>
    </row>
    <row r="46" spans="1:14" ht="14" customHeight="1">
      <c r="A46" s="28" t="s">
        <v>272</v>
      </c>
      <c r="B46" s="104"/>
      <c r="C46" s="266" t="s">
        <v>501</v>
      </c>
      <c r="D46" s="146"/>
      <c r="E46" s="18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150" t="s">
        <v>189</v>
      </c>
      <c r="E49" s="150" t="s">
        <v>193</v>
      </c>
      <c r="F49" s="150" t="s">
        <v>255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 t="s">
        <v>199</v>
      </c>
      <c r="D56" s="38"/>
      <c r="E56" s="38" t="s">
        <v>19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33" t="s">
        <v>443</v>
      </c>
      <c r="D57" s="180" t="s">
        <v>424</v>
      </c>
      <c r="E57" s="27" t="s">
        <v>377</v>
      </c>
      <c r="F57" s="21" t="s">
        <v>438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498</v>
      </c>
      <c r="C58" s="261" t="s">
        <v>639</v>
      </c>
      <c r="D58" s="266" t="s">
        <v>505</v>
      </c>
      <c r="E58" s="266" t="s">
        <v>512</v>
      </c>
      <c r="F58" s="146" t="s">
        <v>382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288</v>
      </c>
      <c r="D59" s="24" t="s">
        <v>188</v>
      </c>
      <c r="E59" s="237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146" t="s">
        <v>376</v>
      </c>
      <c r="C60" s="34" t="s">
        <v>141</v>
      </c>
      <c r="D60" s="8" t="s">
        <v>488</v>
      </c>
      <c r="E60" s="8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176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0</v>
      </c>
      <c r="M61" s="7">
        <f>COUNTIF(B2:F116, "*SMH*")</f>
        <v>0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/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 t="s">
        <v>487</v>
      </c>
      <c r="C65" s="193"/>
      <c r="D65" s="193"/>
      <c r="E65" s="193"/>
      <c r="F65" s="264" t="s">
        <v>487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458</v>
      </c>
      <c r="C71" s="259" t="s">
        <v>7</v>
      </c>
      <c r="D71" s="145" t="s">
        <v>290</v>
      </c>
      <c r="E71" s="226" t="s">
        <v>393</v>
      </c>
      <c r="F71" s="259" t="s">
        <v>523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138" t="s">
        <v>196</v>
      </c>
      <c r="E72" s="21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268" t="s">
        <v>411</v>
      </c>
      <c r="E73" s="19" t="s">
        <v>310</v>
      </c>
      <c r="F73" s="19" t="s">
        <v>409</v>
      </c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24" t="s">
        <v>451</v>
      </c>
      <c r="C77" s="124" t="s">
        <v>185</v>
      </c>
      <c r="D77" s="21" t="s">
        <v>400</v>
      </c>
      <c r="E77" s="124" t="s">
        <v>196</v>
      </c>
      <c r="F77" s="124" t="s">
        <v>425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20</v>
      </c>
      <c r="C78" s="124" t="s">
        <v>211</v>
      </c>
      <c r="D78" s="21" t="s">
        <v>430</v>
      </c>
      <c r="E78" s="124" t="s">
        <v>533</v>
      </c>
      <c r="F78" s="126" t="s">
        <v>235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35" t="s">
        <v>194</v>
      </c>
      <c r="C79" s="262" t="s">
        <v>192</v>
      </c>
      <c r="D79" s="19" t="s">
        <v>271</v>
      </c>
      <c r="E79" s="8" t="s">
        <v>274</v>
      </c>
      <c r="F79" s="238" t="s">
        <v>449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/>
      <c r="C80" s="122"/>
      <c r="D80" s="125"/>
      <c r="E80" s="125"/>
      <c r="F80" s="125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20</v>
      </c>
      <c r="D86" s="67" t="s">
        <v>192</v>
      </c>
      <c r="E86" s="185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263" t="s">
        <v>462</v>
      </c>
      <c r="C88" s="268" t="s">
        <v>409</v>
      </c>
      <c r="D88" s="263" t="s">
        <v>404</v>
      </c>
      <c r="E88" s="263" t="s">
        <v>404</v>
      </c>
      <c r="F88" s="263" t="s">
        <v>411</v>
      </c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 t="s">
        <v>182</v>
      </c>
      <c r="C92" s="223" t="s">
        <v>220</v>
      </c>
      <c r="D92" s="153" t="s">
        <v>182</v>
      </c>
      <c r="E92" s="153" t="s">
        <v>182</v>
      </c>
      <c r="F92" s="153" t="s">
        <v>182</v>
      </c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206</v>
      </c>
      <c r="C93" s="269" t="s">
        <v>552</v>
      </c>
      <c r="D93" s="234" t="s">
        <v>282</v>
      </c>
      <c r="E93" s="234" t="s">
        <v>261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334</v>
      </c>
      <c r="C94" s="121" t="s">
        <v>206</v>
      </c>
      <c r="D94" s="259" t="s">
        <v>177</v>
      </c>
      <c r="E94" s="121" t="s">
        <v>334</v>
      </c>
      <c r="F94" s="21" t="s">
        <v>301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35" t="s">
        <v>461</v>
      </c>
      <c r="C95" s="241" t="s">
        <v>462</v>
      </c>
      <c r="D95" s="19" t="s">
        <v>409</v>
      </c>
      <c r="E95" s="19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193"/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7" ht="14" customHeight="1">
      <c r="A99" s="16" t="s">
        <v>31</v>
      </c>
      <c r="B99" s="14"/>
      <c r="C99" s="8"/>
      <c r="D99" s="8"/>
      <c r="E99" s="8"/>
      <c r="F99" s="121" t="s">
        <v>763</v>
      </c>
    </row>
    <row r="100" spans="1:7" ht="14" customHeight="1">
      <c r="A100" s="28" t="s">
        <v>272</v>
      </c>
      <c r="B100" s="61"/>
      <c r="C100" s="61"/>
      <c r="D100" s="60"/>
      <c r="E100" s="60"/>
      <c r="F100" s="60"/>
    </row>
    <row r="101" spans="1:7" ht="14" customHeight="1">
      <c r="A101" s="18"/>
      <c r="B101" s="18"/>
      <c r="C101" s="18"/>
      <c r="D101" s="18"/>
      <c r="E101" s="18"/>
      <c r="F101" s="18"/>
    </row>
    <row r="102" spans="1:7" ht="14" customHeight="1">
      <c r="A102" s="17" t="s">
        <v>30</v>
      </c>
      <c r="B102" s="60"/>
      <c r="C102" s="18"/>
      <c r="D102" s="18"/>
      <c r="E102" s="60"/>
      <c r="F102" s="18"/>
    </row>
    <row r="103" spans="1:7" ht="14" customHeight="1">
      <c r="A103" s="18"/>
      <c r="B103" s="18"/>
      <c r="C103" s="18"/>
      <c r="D103" s="18"/>
      <c r="E103" s="18"/>
      <c r="F103" s="18"/>
    </row>
    <row r="104" spans="1:7" ht="14" customHeight="1">
      <c r="A104" s="9" t="s">
        <v>252</v>
      </c>
      <c r="B104" s="136"/>
      <c r="C104" s="52"/>
      <c r="D104" s="13"/>
      <c r="E104" s="136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7" ht="15" customHeight="1">
      <c r="A106" s="9" t="s">
        <v>25</v>
      </c>
      <c r="B106" s="10"/>
      <c r="C106" s="10"/>
      <c r="D106" s="10"/>
      <c r="E106" s="10"/>
      <c r="F106" s="10"/>
    </row>
    <row r="107" spans="1:7" ht="14" customHeight="1">
      <c r="A107" s="9" t="s">
        <v>24</v>
      </c>
      <c r="B107" s="10"/>
      <c r="C107" s="10"/>
      <c r="D107" s="10"/>
      <c r="E107" s="10"/>
      <c r="F107" s="10"/>
    </row>
    <row r="108" spans="1:7" ht="14" customHeight="1">
      <c r="A108" s="9" t="s">
        <v>161</v>
      </c>
      <c r="B108" s="10"/>
      <c r="C108" s="10"/>
      <c r="D108" s="10"/>
      <c r="E108" s="10"/>
      <c r="F108" s="10"/>
    </row>
    <row r="109" spans="1:7" ht="14" customHeight="1">
      <c r="A109" s="9" t="s">
        <v>168</v>
      </c>
      <c r="B109" s="10"/>
      <c r="C109" s="10"/>
      <c r="D109" s="10"/>
      <c r="E109" s="10"/>
      <c r="F109" s="10"/>
    </row>
    <row r="110" spans="1:7" ht="14" customHeight="1">
      <c r="A110" s="9" t="s">
        <v>155</v>
      </c>
      <c r="B110" s="10"/>
      <c r="C110" s="10"/>
      <c r="D110" s="10"/>
      <c r="E110" s="10"/>
      <c r="F110" s="10"/>
    </row>
    <row r="111" spans="1:7" ht="14" customHeight="1">
      <c r="A111" s="9" t="s">
        <v>156</v>
      </c>
      <c r="B111" s="10"/>
      <c r="C111" s="10"/>
      <c r="D111" s="10"/>
      <c r="E111" s="10"/>
      <c r="F111" s="10"/>
    </row>
    <row r="112" spans="1:7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/>
      <c r="E113" s="10"/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21" priority="3"/>
  </conditionalFormatting>
  <conditionalFormatting sqref="B131:B132 B118:B128">
    <cfRule type="duplicateValues" dxfId="20" priority="5"/>
  </conditionalFormatting>
  <conditionalFormatting sqref="C118:C129">
    <cfRule type="duplicateValues" dxfId="19" priority="4"/>
  </conditionalFormatting>
  <conditionalFormatting sqref="E118:E130">
    <cfRule type="duplicateValues" dxfId="18" priority="6"/>
  </conditionalFormatting>
  <conditionalFormatting sqref="N20:N91">
    <cfRule type="cellIs" dxfId="17" priority="1" operator="notEqual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C259-5E93-F648-9068-3F35786B2D7E}">
  <dimension ref="A1:XEW133"/>
  <sheetViews>
    <sheetView workbookViewId="0">
      <selection sqref="A1:XFD1048576"/>
    </sheetView>
  </sheetViews>
  <sheetFormatPr baseColWidth="10" defaultColWidth="8.6640625" defaultRowHeight="16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/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193</v>
      </c>
      <c r="C4" s="37" t="s">
        <v>193</v>
      </c>
      <c r="D4" s="37" t="s">
        <v>219</v>
      </c>
      <c r="E4" s="8" t="s">
        <v>638</v>
      </c>
      <c r="F4" s="38" t="s">
        <v>274</v>
      </c>
    </row>
    <row r="5" spans="1:14" ht="14" customHeight="1">
      <c r="A5" s="28" t="s">
        <v>204</v>
      </c>
      <c r="B5" s="21" t="s">
        <v>197</v>
      </c>
      <c r="C5" s="266" t="s">
        <v>228</v>
      </c>
      <c r="D5" s="22" t="s">
        <v>435</v>
      </c>
      <c r="E5" s="27" t="s">
        <v>395</v>
      </c>
      <c r="F5" s="22" t="s">
        <v>228</v>
      </c>
      <c r="I5" s="48"/>
      <c r="J5" s="6" t="s">
        <v>132</v>
      </c>
    </row>
    <row r="6" spans="1:14" ht="14" customHeight="1">
      <c r="A6" s="28" t="s">
        <v>46</v>
      </c>
      <c r="B6" s="21" t="s">
        <v>186</v>
      </c>
      <c r="C6" s="221" t="s">
        <v>437</v>
      </c>
      <c r="D6" s="233" t="s">
        <v>195</v>
      </c>
      <c r="E6" s="27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538</v>
      </c>
      <c r="C7" s="41" t="s">
        <v>514</v>
      </c>
      <c r="D7" s="21" t="s">
        <v>453</v>
      </c>
      <c r="E7" s="121" t="s">
        <v>288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41" t="s">
        <v>426</v>
      </c>
      <c r="D8" s="41" t="s">
        <v>354</v>
      </c>
      <c r="E8" s="27" t="s">
        <v>734</v>
      </c>
      <c r="F8" s="41" t="s">
        <v>19</v>
      </c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190</v>
      </c>
      <c r="D9" s="24" t="s">
        <v>274</v>
      </c>
      <c r="E9" s="27" t="s">
        <v>428</v>
      </c>
      <c r="F9" s="24" t="s">
        <v>511</v>
      </c>
      <c r="I9" s="123"/>
      <c r="J9" s="6" t="s">
        <v>260</v>
      </c>
    </row>
    <row r="10" spans="1:14" ht="14" customHeight="1">
      <c r="A10" s="28" t="s">
        <v>43</v>
      </c>
      <c r="B10" s="19" t="s">
        <v>396</v>
      </c>
      <c r="C10" s="19" t="s">
        <v>487</v>
      </c>
      <c r="D10" s="19" t="s">
        <v>310</v>
      </c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 t="s">
        <v>409</v>
      </c>
      <c r="C12" s="263"/>
      <c r="D12" s="263"/>
      <c r="E12" s="263" t="s">
        <v>410</v>
      </c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193"/>
      <c r="C13" s="264"/>
      <c r="D13" s="193"/>
      <c r="E13" s="193"/>
      <c r="F13" s="193"/>
      <c r="H13"/>
    </row>
    <row r="14" spans="1:14" ht="14" customHeight="1">
      <c r="A14" s="28" t="s">
        <v>31</v>
      </c>
      <c r="B14" s="143"/>
      <c r="C14" s="143"/>
      <c r="D14" s="143"/>
      <c r="E14" s="10"/>
      <c r="F14" s="10"/>
      <c r="H14"/>
    </row>
    <row r="15" spans="1:14" s="44" customFormat="1" ht="14" customHeight="1">
      <c r="A15" s="30" t="s">
        <v>150</v>
      </c>
      <c r="B15" s="145" t="s">
        <v>375</v>
      </c>
      <c r="C15" s="238" t="s">
        <v>444</v>
      </c>
      <c r="D15" s="145" t="s">
        <v>375</v>
      </c>
      <c r="E15" s="238" t="s">
        <v>219</v>
      </c>
      <c r="F15" s="144" t="s">
        <v>313</v>
      </c>
      <c r="H15"/>
      <c r="I15" s="6"/>
      <c r="J15" s="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 t="s">
        <v>170</v>
      </c>
      <c r="D16" s="145"/>
      <c r="E16" s="238"/>
      <c r="F16" s="144"/>
      <c r="H16"/>
    </row>
    <row r="17" spans="1:14" ht="14" customHeight="1">
      <c r="A17" s="28" t="s">
        <v>272</v>
      </c>
      <c r="B17" s="225" t="s">
        <v>547</v>
      </c>
      <c r="C17" s="245" t="s">
        <v>19</v>
      </c>
      <c r="D17" s="10"/>
      <c r="E17" s="10"/>
      <c r="F17" s="145" t="s">
        <v>323</v>
      </c>
      <c r="H17"/>
    </row>
    <row r="18" spans="1:14" ht="14" customHeight="1">
      <c r="A18" s="40"/>
      <c r="B18" s="40"/>
      <c r="C18" s="40"/>
      <c r="D18" s="40"/>
      <c r="E18" s="40"/>
      <c r="F18" s="40"/>
      <c r="H18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383</v>
      </c>
      <c r="D24" s="24" t="s">
        <v>455</v>
      </c>
      <c r="E24" s="24" t="s">
        <v>636</v>
      </c>
      <c r="F24" s="24" t="s">
        <v>324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436</v>
      </c>
      <c r="C25" s="24" t="s">
        <v>184</v>
      </c>
      <c r="D25" s="24" t="s">
        <v>184</v>
      </c>
      <c r="E25" s="24" t="s">
        <v>408</v>
      </c>
      <c r="F25" s="24" t="s">
        <v>421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6</v>
      </c>
      <c r="N28" s="7">
        <f t="shared" si="0"/>
        <v>1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121" t="s">
        <v>19</v>
      </c>
      <c r="E29" s="27" t="s">
        <v>301</v>
      </c>
      <c r="F29" s="24" t="s">
        <v>199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735</v>
      </c>
      <c r="C30" s="24" t="s">
        <v>187</v>
      </c>
      <c r="D30" s="121" t="s">
        <v>288</v>
      </c>
      <c r="E30" s="27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506</v>
      </c>
      <c r="E31" s="27" t="s">
        <v>634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249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0</v>
      </c>
      <c r="M35" s="7">
        <f>COUNTIF(B2:F116, "*JFL*")</f>
        <v>0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40"/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733</v>
      </c>
      <c r="D39" s="182" t="s">
        <v>235</v>
      </c>
      <c r="E39" s="260" t="s">
        <v>19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274</v>
      </c>
      <c r="D40" s="236" t="s">
        <v>518</v>
      </c>
      <c r="E40" s="21" t="s">
        <v>635</v>
      </c>
      <c r="F40" s="236" t="s">
        <v>489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497</v>
      </c>
      <c r="C41" s="261" t="s">
        <v>220</v>
      </c>
      <c r="D41" s="121" t="s">
        <v>415</v>
      </c>
      <c r="E41" s="121" t="s">
        <v>257</v>
      </c>
      <c r="F41" s="121" t="s">
        <v>415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164" t="s">
        <v>390</v>
      </c>
      <c r="C43" s="261" t="s">
        <v>513</v>
      </c>
      <c r="D43" s="121" t="s">
        <v>418</v>
      </c>
      <c r="E43" s="261" t="s">
        <v>637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116"/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3</v>
      </c>
      <c r="N44" s="7">
        <f t="shared" si="0"/>
        <v>1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3</v>
      </c>
      <c r="N45" s="7">
        <f t="shared" si="0"/>
        <v>-1</v>
      </c>
    </row>
    <row r="46" spans="1:14" ht="14" customHeight="1">
      <c r="A46" s="28" t="s">
        <v>272</v>
      </c>
      <c r="B46" s="104"/>
      <c r="C46" s="266" t="s">
        <v>696</v>
      </c>
      <c r="D46" s="146"/>
      <c r="E46" s="18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150" t="s">
        <v>189</v>
      </c>
      <c r="E49" s="150" t="s">
        <v>193</v>
      </c>
      <c r="F49" s="150" t="s">
        <v>255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si="0"/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 t="s">
        <v>199</v>
      </c>
      <c r="D56" s="121" t="s">
        <v>187</v>
      </c>
      <c r="E56" s="38" t="s">
        <v>187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33" t="s">
        <v>443</v>
      </c>
      <c r="D57" s="180" t="s">
        <v>424</v>
      </c>
      <c r="E57" s="27" t="s">
        <v>377</v>
      </c>
      <c r="F57" s="21" t="s">
        <v>438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498</v>
      </c>
      <c r="C58" s="261" t="s">
        <v>639</v>
      </c>
      <c r="D58" s="266" t="s">
        <v>505</v>
      </c>
      <c r="E58" s="266" t="s">
        <v>640</v>
      </c>
      <c r="F58" s="146" t="s">
        <v>382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288</v>
      </c>
      <c r="D59" s="24" t="s">
        <v>188</v>
      </c>
      <c r="E59" s="237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736</v>
      </c>
      <c r="C60" s="34" t="s">
        <v>141</v>
      </c>
      <c r="D60" s="8" t="s">
        <v>488</v>
      </c>
      <c r="E60" s="8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176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0</v>
      </c>
      <c r="M61" s="7">
        <f>COUNTIF(B2:F116, "*SMH*")</f>
        <v>0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/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 t="s">
        <v>487</v>
      </c>
      <c r="C65" s="193"/>
      <c r="D65" s="193"/>
      <c r="E65" s="193"/>
      <c r="F65" s="264" t="s">
        <v>487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458</v>
      </c>
      <c r="C71" s="259" t="s">
        <v>7</v>
      </c>
      <c r="D71" s="145" t="s">
        <v>290</v>
      </c>
      <c r="E71" s="226" t="s">
        <v>393</v>
      </c>
      <c r="F71" s="259" t="s">
        <v>281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138" t="s">
        <v>196</v>
      </c>
      <c r="E72" s="21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268" t="s">
        <v>411</v>
      </c>
      <c r="E73" s="19" t="s">
        <v>310</v>
      </c>
      <c r="F73" s="19" t="s">
        <v>409</v>
      </c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24" t="s">
        <v>451</v>
      </c>
      <c r="C77" s="124" t="s">
        <v>185</v>
      </c>
      <c r="D77" s="21" t="s">
        <v>400</v>
      </c>
      <c r="E77" s="124" t="s">
        <v>641</v>
      </c>
      <c r="F77" s="124" t="s">
        <v>425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20</v>
      </c>
      <c r="C78" s="124" t="s">
        <v>211</v>
      </c>
      <c r="D78" s="21" t="s">
        <v>430</v>
      </c>
      <c r="E78" s="124" t="s">
        <v>533</v>
      </c>
      <c r="F78" s="126" t="s">
        <v>235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35" t="s">
        <v>194</v>
      </c>
      <c r="C79" s="262" t="s">
        <v>192</v>
      </c>
      <c r="D79" s="19" t="s">
        <v>271</v>
      </c>
      <c r="E79" s="8" t="s">
        <v>274</v>
      </c>
      <c r="F79" s="238" t="s">
        <v>449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/>
      <c r="C80" s="122"/>
      <c r="D80" s="125"/>
      <c r="E80" s="125"/>
      <c r="F80" s="125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20</v>
      </c>
      <c r="D86" s="67" t="s">
        <v>192</v>
      </c>
      <c r="E86" s="185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263" t="s">
        <v>462</v>
      </c>
      <c r="C88" s="268" t="s">
        <v>409</v>
      </c>
      <c r="D88" s="263" t="s">
        <v>404</v>
      </c>
      <c r="E88" s="263" t="s">
        <v>404</v>
      </c>
      <c r="F88" s="263" t="s">
        <v>411</v>
      </c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/>
      <c r="C92" s="223" t="s">
        <v>738</v>
      </c>
      <c r="D92" s="153"/>
      <c r="E92" s="153"/>
      <c r="F92" s="153"/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206</v>
      </c>
      <c r="C93" s="269" t="s">
        <v>737</v>
      </c>
      <c r="D93" s="234" t="s">
        <v>282</v>
      </c>
      <c r="E93" s="234" t="s">
        <v>261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334</v>
      </c>
      <c r="C94" s="121" t="s">
        <v>206</v>
      </c>
      <c r="D94" s="259" t="s">
        <v>177</v>
      </c>
      <c r="E94" s="121" t="s">
        <v>334</v>
      </c>
      <c r="F94" s="21" t="s">
        <v>301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35" t="s">
        <v>461</v>
      </c>
      <c r="C95" s="241" t="s">
        <v>462</v>
      </c>
      <c r="D95" s="19" t="s">
        <v>409</v>
      </c>
      <c r="E95" s="19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193"/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7" ht="14" customHeight="1">
      <c r="A99" s="16" t="s">
        <v>31</v>
      </c>
      <c r="B99" s="14"/>
      <c r="C99" s="8"/>
      <c r="D99" s="8"/>
      <c r="E99" s="8"/>
      <c r="F99" s="21"/>
    </row>
    <row r="100" spans="1:7" ht="14" customHeight="1">
      <c r="A100" s="28" t="s">
        <v>272</v>
      </c>
      <c r="B100" s="61"/>
      <c r="C100" s="61"/>
      <c r="D100" s="60"/>
      <c r="E100" s="60"/>
      <c r="F100" s="60"/>
    </row>
    <row r="101" spans="1:7" ht="14" customHeight="1">
      <c r="A101" s="18"/>
      <c r="B101" s="18"/>
      <c r="C101" s="18"/>
      <c r="D101" s="18"/>
      <c r="E101" s="18"/>
      <c r="F101" s="18"/>
    </row>
    <row r="102" spans="1:7" ht="14" customHeight="1">
      <c r="A102" s="17" t="s">
        <v>30</v>
      </c>
      <c r="B102" s="60"/>
      <c r="C102" s="18"/>
      <c r="D102" s="18"/>
      <c r="E102" s="60"/>
      <c r="F102" s="18"/>
    </row>
    <row r="103" spans="1:7" ht="14" customHeight="1">
      <c r="A103" s="18"/>
      <c r="B103" s="18"/>
      <c r="C103" s="18"/>
      <c r="D103" s="18"/>
      <c r="E103" s="18"/>
      <c r="F103" s="18"/>
    </row>
    <row r="104" spans="1:7" ht="14" customHeight="1">
      <c r="A104" s="9" t="s">
        <v>252</v>
      </c>
      <c r="B104" s="136"/>
      <c r="C104" s="52"/>
      <c r="D104" s="13"/>
      <c r="E104" s="136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7" ht="15" customHeight="1">
      <c r="A106" s="9" t="s">
        <v>25</v>
      </c>
      <c r="B106" s="10"/>
      <c r="C106" s="10"/>
      <c r="D106" s="10"/>
      <c r="E106" s="10"/>
      <c r="F106" s="10"/>
    </row>
    <row r="107" spans="1:7" ht="14" customHeight="1">
      <c r="A107" s="9" t="s">
        <v>24</v>
      </c>
      <c r="B107" s="10"/>
      <c r="C107" s="10"/>
      <c r="D107" s="10"/>
      <c r="E107" s="10"/>
      <c r="F107" s="10"/>
    </row>
    <row r="108" spans="1:7" ht="14" customHeight="1">
      <c r="A108" s="9" t="s">
        <v>161</v>
      </c>
      <c r="B108" s="10"/>
      <c r="C108" s="10"/>
      <c r="D108" s="10"/>
      <c r="E108" s="10"/>
      <c r="F108" s="10"/>
    </row>
    <row r="109" spans="1:7" ht="14" customHeight="1">
      <c r="A109" s="9" t="s">
        <v>168</v>
      </c>
      <c r="B109" s="10"/>
      <c r="C109" s="10"/>
      <c r="D109" s="10"/>
      <c r="E109" s="10"/>
      <c r="F109" s="10"/>
    </row>
    <row r="110" spans="1:7" ht="14" customHeight="1">
      <c r="A110" s="9" t="s">
        <v>155</v>
      </c>
      <c r="B110" s="10"/>
      <c r="C110" s="10"/>
      <c r="D110" s="10"/>
      <c r="E110" s="10"/>
      <c r="F110" s="10"/>
    </row>
    <row r="111" spans="1:7" ht="14" customHeight="1">
      <c r="A111" s="9" t="s">
        <v>156</v>
      </c>
      <c r="B111" s="10"/>
      <c r="C111" s="10"/>
      <c r="D111" s="10"/>
      <c r="E111" s="10"/>
      <c r="F111" s="10"/>
    </row>
    <row r="112" spans="1:7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/>
      <c r="E113" s="10"/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 ht="15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 ht="15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 ht="15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 ht="15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 ht="15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 ht="15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 ht="15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 ht="15">
      <c r="A133" s="8"/>
      <c r="B133" s="196"/>
      <c r="C133" s="195"/>
      <c r="D133" s="196"/>
      <c r="E133" s="196"/>
      <c r="F133" s="196" t="s">
        <v>192</v>
      </c>
    </row>
  </sheetData>
  <conditionalFormatting sqref="B129:B130">
    <cfRule type="duplicateValues" dxfId="5" priority="3"/>
  </conditionalFormatting>
  <conditionalFormatting sqref="B131:B132 B118:B128">
    <cfRule type="duplicateValues" dxfId="4" priority="5"/>
  </conditionalFormatting>
  <conditionalFormatting sqref="C118:C129">
    <cfRule type="duplicateValues" dxfId="3" priority="4"/>
  </conditionalFormatting>
  <conditionalFormatting sqref="E118:E130">
    <cfRule type="duplicateValues" dxfId="2" priority="6"/>
  </conditionalFormatting>
  <conditionalFormatting sqref="N20:N91">
    <cfRule type="cellIs" dxfId="1" priority="1" operator="not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EW133"/>
  <sheetViews>
    <sheetView topLeftCell="A32" zoomScaleNormal="100" workbookViewId="0">
      <selection activeCell="A32" sqref="A1:XFD1048576"/>
    </sheetView>
  </sheetViews>
  <sheetFormatPr baseColWidth="10" defaultColWidth="8.6640625" defaultRowHeight="15"/>
  <cols>
    <col min="1" max="1" width="42.6640625" style="7" customWidth="1"/>
    <col min="2" max="2" width="25.1640625" style="7" customWidth="1"/>
    <col min="3" max="3" width="24.6640625" style="7" customWidth="1"/>
    <col min="4" max="4" width="25.6640625" style="6" customWidth="1"/>
    <col min="5" max="5" width="28.6640625" style="6" customWidth="1"/>
    <col min="6" max="6" width="25.6640625" style="6" customWidth="1"/>
    <col min="7" max="7" width="9" style="6" customWidth="1"/>
    <col min="8" max="9" width="8.6640625" style="6"/>
    <col min="10" max="10" width="13.5" style="6" customWidth="1"/>
    <col min="11" max="14" width="8.6640625" style="7"/>
    <col min="15" max="16384" width="8.6640625" style="6"/>
  </cols>
  <sheetData>
    <row r="1" spans="1:14" s="44" customFormat="1" ht="14" customHeight="1"/>
    <row r="2" spans="1:14" ht="16.25" customHeight="1">
      <c r="A2" s="30" t="s">
        <v>48</v>
      </c>
      <c r="B2" s="106" t="s">
        <v>237</v>
      </c>
      <c r="C2" s="62" t="s">
        <v>28</v>
      </c>
      <c r="D2" s="62" t="s">
        <v>49</v>
      </c>
      <c r="E2" s="62" t="s">
        <v>27</v>
      </c>
      <c r="F2" s="62" t="s">
        <v>26</v>
      </c>
      <c r="G2" s="43"/>
    </row>
    <row r="3" spans="1:14" ht="14" customHeight="1">
      <c r="A3" s="28" t="s">
        <v>47</v>
      </c>
      <c r="B3" s="42" t="s">
        <v>434</v>
      </c>
      <c r="C3" s="42" t="s">
        <v>434</v>
      </c>
      <c r="D3" s="42" t="s">
        <v>434</v>
      </c>
      <c r="E3" s="42" t="s">
        <v>434</v>
      </c>
      <c r="F3" s="42" t="s">
        <v>434</v>
      </c>
    </row>
    <row r="4" spans="1:14" ht="14" customHeight="1">
      <c r="A4" s="28" t="s">
        <v>205</v>
      </c>
      <c r="B4" s="37" t="s">
        <v>193</v>
      </c>
      <c r="C4" s="37" t="s">
        <v>193</v>
      </c>
      <c r="D4" s="37" t="s">
        <v>219</v>
      </c>
      <c r="E4" s="8" t="s">
        <v>638</v>
      </c>
      <c r="F4" s="38" t="s">
        <v>274</v>
      </c>
    </row>
    <row r="5" spans="1:14" ht="14" customHeight="1">
      <c r="A5" s="28" t="s">
        <v>204</v>
      </c>
      <c r="B5" s="21" t="s">
        <v>197</v>
      </c>
      <c r="C5" s="266" t="s">
        <v>228</v>
      </c>
      <c r="D5" s="22" t="s">
        <v>435</v>
      </c>
      <c r="E5" s="27" t="s">
        <v>395</v>
      </c>
      <c r="F5" s="22" t="s">
        <v>228</v>
      </c>
      <c r="I5" s="48"/>
      <c r="J5" s="6" t="s">
        <v>132</v>
      </c>
    </row>
    <row r="6" spans="1:14" ht="14" customHeight="1">
      <c r="A6" s="28" t="s">
        <v>46</v>
      </c>
      <c r="B6" s="21" t="s">
        <v>186</v>
      </c>
      <c r="C6" s="221" t="s">
        <v>437</v>
      </c>
      <c r="D6" s="233" t="s">
        <v>195</v>
      </c>
      <c r="E6" s="27" t="s">
        <v>541</v>
      </c>
      <c r="F6" s="22" t="s">
        <v>510</v>
      </c>
      <c r="I6" s="49"/>
      <c r="J6" s="6" t="s">
        <v>133</v>
      </c>
    </row>
    <row r="7" spans="1:14" ht="14" customHeight="1">
      <c r="A7" s="28" t="s">
        <v>45</v>
      </c>
      <c r="B7" s="21" t="s">
        <v>538</v>
      </c>
      <c r="C7" s="41" t="s">
        <v>514</v>
      </c>
      <c r="D7" s="21" t="s">
        <v>453</v>
      </c>
      <c r="E7" s="121" t="s">
        <v>288</v>
      </c>
      <c r="F7" s="27" t="s">
        <v>415</v>
      </c>
      <c r="I7" s="59"/>
      <c r="J7" s="6" t="s">
        <v>134</v>
      </c>
    </row>
    <row r="8" spans="1:14" ht="14" customHeight="1">
      <c r="A8" s="28" t="s">
        <v>203</v>
      </c>
      <c r="B8" s="21" t="s">
        <v>230</v>
      </c>
      <c r="C8" s="41" t="s">
        <v>426</v>
      </c>
      <c r="D8" s="41" t="s">
        <v>354</v>
      </c>
      <c r="E8" s="27" t="s">
        <v>734</v>
      </c>
      <c r="F8" s="41" t="s">
        <v>19</v>
      </c>
      <c r="I8" s="62"/>
      <c r="J8" s="6" t="s">
        <v>135</v>
      </c>
    </row>
    <row r="9" spans="1:14" ht="14" customHeight="1">
      <c r="A9" s="28" t="s">
        <v>44</v>
      </c>
      <c r="B9" s="24" t="s">
        <v>310</v>
      </c>
      <c r="C9" s="24" t="s">
        <v>190</v>
      </c>
      <c r="D9" s="24" t="s">
        <v>274</v>
      </c>
      <c r="E9" s="27" t="s">
        <v>428</v>
      </c>
      <c r="F9" s="24" t="s">
        <v>511</v>
      </c>
      <c r="I9" s="123"/>
      <c r="J9" s="6" t="s">
        <v>260</v>
      </c>
    </row>
    <row r="10" spans="1:14" ht="14" customHeight="1">
      <c r="A10" s="28" t="s">
        <v>43</v>
      </c>
      <c r="B10" s="19" t="s">
        <v>396</v>
      </c>
      <c r="C10" s="19" t="s">
        <v>487</v>
      </c>
      <c r="D10" s="19" t="s">
        <v>310</v>
      </c>
      <c r="E10" s="19" t="s">
        <v>198</v>
      </c>
      <c r="F10" s="19" t="s">
        <v>310</v>
      </c>
      <c r="I10" s="186"/>
      <c r="J10" s="6" t="s">
        <v>406</v>
      </c>
    </row>
    <row r="11" spans="1:14" ht="14" customHeight="1">
      <c r="A11" s="28" t="s">
        <v>429</v>
      </c>
      <c r="B11" s="40"/>
      <c r="C11" s="40"/>
      <c r="D11" s="40"/>
      <c r="E11" s="40"/>
      <c r="F11" s="40"/>
      <c r="H11"/>
      <c r="I11" s="192"/>
      <c r="J11" s="6" t="s">
        <v>407</v>
      </c>
    </row>
    <row r="12" spans="1:14" ht="14" customHeight="1">
      <c r="A12" s="20" t="s">
        <v>32</v>
      </c>
      <c r="B12" s="241" t="s">
        <v>409</v>
      </c>
      <c r="C12" s="263"/>
      <c r="D12" s="263"/>
      <c r="E12" s="263" t="s">
        <v>410</v>
      </c>
      <c r="F12" s="263" t="s">
        <v>404</v>
      </c>
      <c r="H12"/>
      <c r="I12" s="201"/>
      <c r="J12" s="6" t="s">
        <v>413</v>
      </c>
    </row>
    <row r="13" spans="1:14" ht="14" customHeight="1">
      <c r="A13" s="187" t="s">
        <v>32</v>
      </c>
      <c r="B13" s="193"/>
      <c r="C13" s="264"/>
      <c r="D13" s="193"/>
      <c r="E13" s="193"/>
      <c r="F13" s="193"/>
      <c r="H13"/>
    </row>
    <row r="14" spans="1:14" ht="14" customHeight="1">
      <c r="A14" s="28" t="s">
        <v>31</v>
      </c>
      <c r="B14" s="143"/>
      <c r="C14" s="143"/>
      <c r="D14" s="143"/>
      <c r="E14" s="10"/>
      <c r="F14" s="10"/>
      <c r="H14"/>
    </row>
    <row r="15" spans="1:14" s="44" customFormat="1" ht="14" customHeight="1">
      <c r="A15" s="30" t="s">
        <v>150</v>
      </c>
      <c r="B15" s="145" t="s">
        <v>375</v>
      </c>
      <c r="C15" s="238" t="s">
        <v>444</v>
      </c>
      <c r="D15" s="145" t="s">
        <v>375</v>
      </c>
      <c r="E15" s="238" t="s">
        <v>219</v>
      </c>
      <c r="F15" s="144" t="s">
        <v>313</v>
      </c>
      <c r="H15"/>
      <c r="I15" s="6"/>
      <c r="J15" s="6"/>
      <c r="K15" s="7"/>
      <c r="L15" s="7"/>
      <c r="M15" s="7"/>
      <c r="N15" s="7"/>
    </row>
    <row r="16" spans="1:14" ht="14" customHeight="1">
      <c r="A16" s="28" t="s">
        <v>272</v>
      </c>
      <c r="B16" s="145"/>
      <c r="C16" s="238" t="s">
        <v>170</v>
      </c>
      <c r="D16" s="145"/>
      <c r="E16" s="238"/>
      <c r="F16" s="144"/>
      <c r="H16"/>
    </row>
    <row r="17" spans="1:14" ht="14" customHeight="1">
      <c r="A17" s="28" t="s">
        <v>272</v>
      </c>
      <c r="B17" s="225" t="s">
        <v>547</v>
      </c>
      <c r="C17" s="245" t="s">
        <v>19</v>
      </c>
      <c r="D17" s="10"/>
      <c r="E17" s="10"/>
      <c r="F17" s="145" t="s">
        <v>323</v>
      </c>
      <c r="H17"/>
    </row>
    <row r="18" spans="1:14" ht="14" customHeight="1">
      <c r="A18" s="40"/>
      <c r="B18" s="40"/>
      <c r="C18" s="40"/>
      <c r="D18" s="40"/>
      <c r="E18" s="40"/>
      <c r="F18" s="40"/>
      <c r="H18"/>
    </row>
    <row r="19" spans="1:14" s="44" customFormat="1" ht="14" customHeight="1">
      <c r="A19" s="30" t="s">
        <v>348</v>
      </c>
      <c r="B19" s="40"/>
      <c r="C19" s="40"/>
      <c r="D19" s="10" t="s">
        <v>141</v>
      </c>
      <c r="E19" s="40"/>
      <c r="F19" s="40"/>
      <c r="H19"/>
      <c r="I19" s="6"/>
      <c r="J19" s="6"/>
      <c r="K19" s="7"/>
      <c r="L19" s="7" t="s">
        <v>166</v>
      </c>
      <c r="M19" s="7" t="s">
        <v>167</v>
      </c>
      <c r="N19" s="7"/>
    </row>
    <row r="20" spans="1:14" s="44" customFormat="1" ht="14" customHeight="1">
      <c r="A20" s="30" t="s">
        <v>349</v>
      </c>
      <c r="B20" s="40"/>
      <c r="C20" s="40"/>
      <c r="D20" s="40"/>
      <c r="E20" s="40"/>
      <c r="F20" s="40"/>
      <c r="H20"/>
      <c r="I20" s="46" t="s">
        <v>60</v>
      </c>
      <c r="J20" s="46" t="s">
        <v>169</v>
      </c>
      <c r="K20" s="137" t="s">
        <v>191</v>
      </c>
      <c r="L20" s="7">
        <v>5</v>
      </c>
      <c r="M20" s="7">
        <f>COUNTIF(B2:F116, "*LEA*")</f>
        <v>5</v>
      </c>
      <c r="N20" s="7">
        <f>(M20-L20)</f>
        <v>0</v>
      </c>
    </row>
    <row r="21" spans="1:14" ht="14" customHeight="1">
      <c r="A21" s="20" t="s">
        <v>32</v>
      </c>
      <c r="B21" s="122"/>
      <c r="C21" s="19"/>
      <c r="D21" s="19"/>
      <c r="E21" s="19"/>
      <c r="F21" s="19"/>
      <c r="H21"/>
      <c r="I21" s="46" t="s">
        <v>140</v>
      </c>
      <c r="J21" s="46" t="s">
        <v>139</v>
      </c>
      <c r="K21" s="137" t="s">
        <v>141</v>
      </c>
      <c r="L21" s="7">
        <v>5</v>
      </c>
      <c r="M21" s="7">
        <f>COUNTIF(B2:F116, "*SAB*")</f>
        <v>5</v>
      </c>
      <c r="N21" s="7">
        <f t="shared" ref="N21:N91" si="0">(M21-L21)</f>
        <v>0</v>
      </c>
    </row>
    <row r="22" spans="1:14" ht="14" customHeight="1">
      <c r="A22" s="28" t="s">
        <v>509</v>
      </c>
      <c r="B22" s="40"/>
      <c r="C22" s="40"/>
      <c r="D22" s="40"/>
      <c r="E22" s="40"/>
      <c r="F22" s="40"/>
      <c r="H22"/>
      <c r="I22" s="46" t="s">
        <v>123</v>
      </c>
      <c r="J22" s="46" t="s">
        <v>122</v>
      </c>
      <c r="K22" s="137" t="s">
        <v>250</v>
      </c>
      <c r="L22" s="7">
        <v>0</v>
      </c>
      <c r="M22" s="7">
        <f>COUNTIF(B2:F116, "*SUB*")</f>
        <v>0</v>
      </c>
      <c r="N22" s="7">
        <f t="shared" si="0"/>
        <v>0</v>
      </c>
    </row>
    <row r="23" spans="1:14" ht="14" customHeight="1">
      <c r="A23" s="40"/>
      <c r="B23" s="40"/>
      <c r="C23" s="40"/>
      <c r="D23" s="40"/>
      <c r="E23" s="40"/>
      <c r="F23" s="40"/>
      <c r="H23"/>
      <c r="I23" s="46" t="s">
        <v>72</v>
      </c>
      <c r="J23" s="46" t="s">
        <v>121</v>
      </c>
      <c r="K23" s="137" t="s">
        <v>177</v>
      </c>
      <c r="L23" s="7">
        <v>2</v>
      </c>
      <c r="M23" s="7">
        <f>COUNTIF(B2:F116, "*NEB*")</f>
        <v>2</v>
      </c>
      <c r="N23" s="7">
        <f t="shared" si="0"/>
        <v>0</v>
      </c>
    </row>
    <row r="24" spans="1:14" ht="14" customHeight="1">
      <c r="A24" s="30" t="s">
        <v>507</v>
      </c>
      <c r="B24" s="24" t="s">
        <v>192</v>
      </c>
      <c r="C24" s="24" t="s">
        <v>383</v>
      </c>
      <c r="D24" s="24" t="s">
        <v>455</v>
      </c>
      <c r="E24" s="24" t="s">
        <v>636</v>
      </c>
      <c r="F24" s="24" t="s">
        <v>324</v>
      </c>
      <c r="H24" s="73"/>
      <c r="I24" s="46" t="s">
        <v>120</v>
      </c>
      <c r="J24" s="46" t="s">
        <v>119</v>
      </c>
      <c r="K24" s="137" t="s">
        <v>282</v>
      </c>
      <c r="L24" s="7">
        <v>2</v>
      </c>
      <c r="M24" s="7">
        <f>COUNTIF(B2:F116, "*JEN*")</f>
        <v>2</v>
      </c>
      <c r="N24" s="7">
        <f t="shared" si="0"/>
        <v>0</v>
      </c>
    </row>
    <row r="25" spans="1:14" ht="14" customHeight="1">
      <c r="A25" s="28" t="s">
        <v>508</v>
      </c>
      <c r="B25" s="24" t="s">
        <v>436</v>
      </c>
      <c r="C25" s="24" t="s">
        <v>184</v>
      </c>
      <c r="D25" s="24" t="s">
        <v>184</v>
      </c>
      <c r="E25" s="24" t="s">
        <v>408</v>
      </c>
      <c r="F25" s="24" t="s">
        <v>421</v>
      </c>
      <c r="H25" s="73"/>
      <c r="I25" s="46" t="s">
        <v>268</v>
      </c>
      <c r="J25" s="46" t="s">
        <v>263</v>
      </c>
      <c r="K25" s="137" t="s">
        <v>415</v>
      </c>
      <c r="L25" s="7">
        <v>5</v>
      </c>
      <c r="M25" s="7">
        <f>COUNTIF(B2:F116, "*WIL*")</f>
        <v>5</v>
      </c>
      <c r="N25" s="7">
        <f t="shared" si="0"/>
        <v>0</v>
      </c>
    </row>
    <row r="26" spans="1:14" ht="14" customHeight="1">
      <c r="A26" s="20" t="s">
        <v>32</v>
      </c>
      <c r="B26" s="122"/>
      <c r="C26" s="19"/>
      <c r="D26" s="19"/>
      <c r="E26" s="19"/>
      <c r="F26" s="19" t="s">
        <v>462</v>
      </c>
      <c r="H26" s="73"/>
      <c r="I26" s="46" t="s">
        <v>118</v>
      </c>
      <c r="J26" s="46" t="s">
        <v>117</v>
      </c>
      <c r="K26" s="137" t="s">
        <v>7</v>
      </c>
      <c r="L26" s="7">
        <v>4</v>
      </c>
      <c r="M26" s="7">
        <f>COUNTIF(B2:F116, "*MCH*")</f>
        <v>4</v>
      </c>
      <c r="N26" s="7">
        <f t="shared" si="0"/>
        <v>0</v>
      </c>
    </row>
    <row r="27" spans="1:14" ht="14" customHeight="1">
      <c r="A27" s="28" t="s">
        <v>509</v>
      </c>
      <c r="B27" s="29"/>
      <c r="C27" s="8"/>
      <c r="D27" s="45"/>
      <c r="E27" s="29"/>
      <c r="F27" s="29"/>
      <c r="H27" s="73"/>
      <c r="I27" s="46" t="s">
        <v>147</v>
      </c>
      <c r="J27" s="46" t="s">
        <v>117</v>
      </c>
      <c r="K27" s="137" t="s">
        <v>194</v>
      </c>
      <c r="L27" s="7">
        <v>5</v>
      </c>
      <c r="M27" s="7">
        <f>COUNTIF(B2:F116, "*NIC*")</f>
        <v>5</v>
      </c>
      <c r="N27" s="7">
        <f t="shared" si="0"/>
        <v>0</v>
      </c>
    </row>
    <row r="28" spans="1:14" ht="14" customHeight="1">
      <c r="A28" s="40"/>
      <c r="B28" s="40"/>
      <c r="C28" s="40"/>
      <c r="D28" s="40"/>
      <c r="E28" s="40"/>
      <c r="F28" s="40"/>
      <c r="H28"/>
      <c r="I28" s="46" t="s">
        <v>116</v>
      </c>
      <c r="J28" s="46" t="s">
        <v>115</v>
      </c>
      <c r="K28" s="137" t="s">
        <v>19</v>
      </c>
      <c r="L28" s="7">
        <v>5</v>
      </c>
      <c r="M28" s="7">
        <f>COUNTIF(B2:F116, "*JAC*")</f>
        <v>6</v>
      </c>
      <c r="N28" s="7">
        <f t="shared" si="0"/>
        <v>1</v>
      </c>
    </row>
    <row r="29" spans="1:14" ht="14" customHeight="1">
      <c r="A29" s="39" t="s">
        <v>227</v>
      </c>
      <c r="B29" s="24" t="s">
        <v>537</v>
      </c>
      <c r="C29" s="24" t="s">
        <v>249</v>
      </c>
      <c r="D29" s="121" t="s">
        <v>19</v>
      </c>
      <c r="E29" s="27" t="s">
        <v>301</v>
      </c>
      <c r="F29" s="24" t="s">
        <v>199</v>
      </c>
      <c r="H29" s="74"/>
      <c r="I29" s="46" t="s">
        <v>114</v>
      </c>
      <c r="J29" s="46" t="s">
        <v>113</v>
      </c>
      <c r="K29" s="137" t="s">
        <v>176</v>
      </c>
      <c r="L29" s="7">
        <v>5</v>
      </c>
      <c r="M29" s="7">
        <f>COUNTIF(B2:F116, "*GAV*")</f>
        <v>5</v>
      </c>
      <c r="N29" s="7">
        <f t="shared" si="0"/>
        <v>0</v>
      </c>
    </row>
    <row r="30" spans="1:14" ht="14" customHeight="1">
      <c r="A30" s="28" t="s">
        <v>217</v>
      </c>
      <c r="B30" s="21" t="s">
        <v>735</v>
      </c>
      <c r="C30" s="24" t="s">
        <v>187</v>
      </c>
      <c r="D30" s="121" t="s">
        <v>288</v>
      </c>
      <c r="E30" s="27" t="s">
        <v>184</v>
      </c>
      <c r="F30" s="21" t="s">
        <v>249</v>
      </c>
      <c r="I30" s="46" t="s">
        <v>493</v>
      </c>
      <c r="J30" s="46" t="s">
        <v>391</v>
      </c>
      <c r="K30" s="137" t="s">
        <v>487</v>
      </c>
      <c r="L30" s="7">
        <v>4</v>
      </c>
      <c r="M30" s="7">
        <f>COUNTIF(B2:F117, "*DES*")</f>
        <v>4</v>
      </c>
      <c r="N30" s="7">
        <f t="shared" si="0"/>
        <v>0</v>
      </c>
    </row>
    <row r="31" spans="1:14" ht="14" customHeight="1">
      <c r="A31" s="28" t="s">
        <v>46</v>
      </c>
      <c r="B31" s="11"/>
      <c r="C31" s="24" t="s">
        <v>230</v>
      </c>
      <c r="D31" s="27" t="s">
        <v>506</v>
      </c>
      <c r="E31" s="27" t="s">
        <v>634</v>
      </c>
      <c r="F31" s="21" t="s">
        <v>193</v>
      </c>
      <c r="I31" s="46" t="s">
        <v>112</v>
      </c>
      <c r="J31" s="46" t="s">
        <v>111</v>
      </c>
      <c r="K31" s="137" t="s">
        <v>170</v>
      </c>
      <c r="L31" s="7">
        <v>5</v>
      </c>
      <c r="M31" s="7">
        <f>COUNTIF(B2:F116, "*PRC*")</f>
        <v>5</v>
      </c>
      <c r="N31" s="7">
        <f t="shared" si="0"/>
        <v>0</v>
      </c>
    </row>
    <row r="32" spans="1:14" ht="14" customHeight="1">
      <c r="A32" s="28" t="s">
        <v>45</v>
      </c>
      <c r="B32" s="11"/>
      <c r="C32" s="11"/>
      <c r="D32" s="8" t="s">
        <v>249</v>
      </c>
      <c r="E32" s="11"/>
      <c r="F32" s="11"/>
      <c r="I32" s="46" t="s">
        <v>110</v>
      </c>
      <c r="J32" s="46" t="s">
        <v>109</v>
      </c>
      <c r="K32" s="137" t="s">
        <v>2</v>
      </c>
      <c r="L32" s="2">
        <v>5</v>
      </c>
      <c r="M32" s="7">
        <f>COUNTIF(B2:F116, "*GJC*")</f>
        <v>5</v>
      </c>
      <c r="N32" s="7">
        <f t="shared" si="0"/>
        <v>0</v>
      </c>
    </row>
    <row r="33" spans="1:14" ht="14" customHeight="1">
      <c r="A33" s="20" t="s">
        <v>32</v>
      </c>
      <c r="B33" s="20"/>
      <c r="C33" s="20"/>
      <c r="D33" s="141"/>
      <c r="E33" s="20"/>
      <c r="F33" s="152"/>
      <c r="I33" s="46" t="s">
        <v>107</v>
      </c>
      <c r="J33" s="46" t="s">
        <v>106</v>
      </c>
      <c r="K33" s="137" t="s">
        <v>196</v>
      </c>
      <c r="L33" s="2">
        <v>5</v>
      </c>
      <c r="M33" s="7">
        <f>COUNTIF(B2:F116, "*mdo*")</f>
        <v>5</v>
      </c>
      <c r="N33" s="7">
        <f t="shared" si="0"/>
        <v>0</v>
      </c>
    </row>
    <row r="34" spans="1:14" ht="14" customHeight="1">
      <c r="A34" s="161" t="s">
        <v>347</v>
      </c>
      <c r="B34" s="157"/>
      <c r="C34" s="157"/>
      <c r="D34" s="157"/>
      <c r="E34" s="21" t="s">
        <v>10</v>
      </c>
      <c r="F34" s="21" t="s">
        <v>10</v>
      </c>
      <c r="I34" s="46" t="s">
        <v>105</v>
      </c>
      <c r="J34" s="46" t="s">
        <v>104</v>
      </c>
      <c r="K34" s="137" t="s">
        <v>188</v>
      </c>
      <c r="L34" s="2">
        <v>4</v>
      </c>
      <c r="M34" s="7">
        <f>COUNTIF(B3:F117, "*GIN*")</f>
        <v>4</v>
      </c>
      <c r="N34" s="7">
        <f t="shared" si="0"/>
        <v>0</v>
      </c>
    </row>
    <row r="35" spans="1:14" ht="14" customHeight="1">
      <c r="A35" s="28" t="s">
        <v>31</v>
      </c>
      <c r="B35" s="21"/>
      <c r="C35" s="21"/>
      <c r="D35" s="21"/>
      <c r="E35" s="21"/>
      <c r="F35" s="21"/>
      <c r="I35" s="46" t="s">
        <v>103</v>
      </c>
      <c r="J35" s="46" t="s">
        <v>102</v>
      </c>
      <c r="K35" s="137" t="s">
        <v>182</v>
      </c>
      <c r="L35" s="2">
        <v>0</v>
      </c>
      <c r="M35" s="7">
        <f>COUNTIF(B2:F116, "*JFL*")</f>
        <v>0</v>
      </c>
      <c r="N35" s="7">
        <f t="shared" si="0"/>
        <v>0</v>
      </c>
    </row>
    <row r="36" spans="1:14" ht="14" customHeight="1">
      <c r="A36" s="40"/>
      <c r="B36" s="40"/>
      <c r="C36" s="40"/>
      <c r="D36" s="40"/>
      <c r="E36" s="40"/>
      <c r="F36" s="40"/>
      <c r="I36" s="46" t="s">
        <v>127</v>
      </c>
      <c r="J36" s="46" t="s">
        <v>128</v>
      </c>
      <c r="K36" s="137" t="s">
        <v>173</v>
      </c>
      <c r="L36" s="2">
        <v>0</v>
      </c>
      <c r="M36" s="7">
        <f>COUNTIF(B2:F116, "*STF*")</f>
        <v>0</v>
      </c>
      <c r="N36" s="7">
        <f t="shared" si="0"/>
        <v>0</v>
      </c>
    </row>
    <row r="37" spans="1:14" ht="14" customHeight="1">
      <c r="A37" s="151" t="s">
        <v>522</v>
      </c>
      <c r="B37" s="40"/>
      <c r="C37" s="40"/>
      <c r="D37" s="40"/>
      <c r="E37" s="40"/>
      <c r="F37" s="40"/>
      <c r="I37" s="46" t="s">
        <v>101</v>
      </c>
      <c r="J37" s="46" t="s">
        <v>100</v>
      </c>
      <c r="K37" s="137" t="s">
        <v>198</v>
      </c>
      <c r="L37" s="7">
        <v>1</v>
      </c>
      <c r="M37" s="7">
        <f>COUNTIF(B2:F116, "*ROW*")</f>
        <v>1</v>
      </c>
      <c r="N37" s="7">
        <f t="shared" si="0"/>
        <v>0</v>
      </c>
    </row>
    <row r="38" spans="1:14" ht="14" customHeight="1">
      <c r="A38" s="40"/>
      <c r="B38" s="40"/>
      <c r="C38" s="40"/>
      <c r="D38" s="40"/>
      <c r="E38" s="40"/>
      <c r="F38" s="40"/>
      <c r="I38" s="46" t="s">
        <v>264</v>
      </c>
      <c r="J38" s="46" t="s">
        <v>270</v>
      </c>
      <c r="K38" s="137" t="s">
        <v>254</v>
      </c>
      <c r="L38" s="7">
        <v>5</v>
      </c>
      <c r="M38" s="7">
        <f>COUNTIF(B2:F116, "*AGN*")</f>
        <v>5</v>
      </c>
      <c r="N38" s="7">
        <f t="shared" si="0"/>
        <v>0</v>
      </c>
    </row>
    <row r="39" spans="1:14" ht="14" customHeight="1">
      <c r="A39" s="39" t="s">
        <v>42</v>
      </c>
      <c r="B39" s="150" t="s">
        <v>9</v>
      </c>
      <c r="C39" s="260" t="s">
        <v>733</v>
      </c>
      <c r="D39" s="182" t="s">
        <v>235</v>
      </c>
      <c r="E39" s="260" t="s">
        <v>19</v>
      </c>
      <c r="F39" s="150" t="s">
        <v>9</v>
      </c>
      <c r="I39" s="46" t="s">
        <v>99</v>
      </c>
      <c r="J39" s="46" t="s">
        <v>98</v>
      </c>
      <c r="K39" s="137" t="s">
        <v>193</v>
      </c>
      <c r="L39" s="7">
        <v>4</v>
      </c>
      <c r="M39" s="7">
        <f>COUNTIF(B2:F116, "*CCG*")</f>
        <v>4</v>
      </c>
      <c r="N39" s="7">
        <f t="shared" si="0"/>
        <v>0</v>
      </c>
    </row>
    <row r="40" spans="1:14" ht="14" customHeight="1">
      <c r="A40" s="28" t="s">
        <v>41</v>
      </c>
      <c r="B40" s="236" t="s">
        <v>191</v>
      </c>
      <c r="C40" s="261" t="s">
        <v>274</v>
      </c>
      <c r="D40" s="236" t="s">
        <v>518</v>
      </c>
      <c r="E40" s="21" t="s">
        <v>635</v>
      </c>
      <c r="F40" s="236" t="s">
        <v>489</v>
      </c>
      <c r="I40" s="46" t="s">
        <v>285</v>
      </c>
      <c r="J40" s="46" t="s">
        <v>286</v>
      </c>
      <c r="K40" s="137" t="s">
        <v>281</v>
      </c>
      <c r="L40" s="7">
        <v>5</v>
      </c>
      <c r="M40" s="7">
        <f>COUNTIF(B2:F116, "*CHA*")</f>
        <v>5</v>
      </c>
      <c r="N40" s="7">
        <f t="shared" si="0"/>
        <v>0</v>
      </c>
    </row>
    <row r="41" spans="1:14" ht="14" customHeight="1">
      <c r="A41" s="28" t="s">
        <v>40</v>
      </c>
      <c r="B41" s="261" t="s">
        <v>497</v>
      </c>
      <c r="C41" s="261" t="s">
        <v>220</v>
      </c>
      <c r="D41" s="121" t="s">
        <v>415</v>
      </c>
      <c r="E41" s="121" t="s">
        <v>257</v>
      </c>
      <c r="F41" s="121" t="s">
        <v>415</v>
      </c>
      <c r="I41" s="46" t="s">
        <v>302</v>
      </c>
      <c r="J41" s="85" t="s">
        <v>303</v>
      </c>
      <c r="K41" s="137" t="s">
        <v>409</v>
      </c>
      <c r="L41" s="7">
        <v>5</v>
      </c>
      <c r="M41" s="7">
        <f>COUNTIF(B2:F116, "*SHR*")</f>
        <v>5</v>
      </c>
      <c r="N41" s="7">
        <f t="shared" si="0"/>
        <v>0</v>
      </c>
    </row>
    <row r="42" spans="1:14" ht="14" customHeight="1">
      <c r="A42" s="28" t="s">
        <v>239</v>
      </c>
      <c r="B42" s="121" t="s">
        <v>257</v>
      </c>
      <c r="C42" s="19" t="s">
        <v>404</v>
      </c>
      <c r="D42" s="19" t="s">
        <v>462</v>
      </c>
      <c r="E42" s="270" t="s">
        <v>462</v>
      </c>
      <c r="F42" s="31"/>
      <c r="I42" s="46" t="s">
        <v>86</v>
      </c>
      <c r="J42" s="46" t="s">
        <v>146</v>
      </c>
      <c r="K42" s="137" t="s">
        <v>184</v>
      </c>
      <c r="L42" s="7">
        <v>4</v>
      </c>
      <c r="M42" s="7">
        <f>COUNTIF(B2:F116, "*SHO*")</f>
        <v>4</v>
      </c>
      <c r="N42" s="7">
        <f t="shared" si="0"/>
        <v>0</v>
      </c>
    </row>
    <row r="43" spans="1:14" ht="14" customHeight="1">
      <c r="A43" s="28" t="s">
        <v>164</v>
      </c>
      <c r="B43" s="164" t="s">
        <v>390</v>
      </c>
      <c r="C43" s="261" t="s">
        <v>513</v>
      </c>
      <c r="D43" s="121" t="s">
        <v>418</v>
      </c>
      <c r="E43" s="261" t="s">
        <v>637</v>
      </c>
      <c r="F43" s="236" t="s">
        <v>431</v>
      </c>
      <c r="I43" s="46" t="s">
        <v>108</v>
      </c>
      <c r="J43" s="46" t="s">
        <v>144</v>
      </c>
      <c r="K43" s="137" t="s">
        <v>244</v>
      </c>
      <c r="L43" s="7">
        <v>4</v>
      </c>
      <c r="M43" s="7">
        <f>COUNTIF(B2:F116, "*NJO*")</f>
        <v>4</v>
      </c>
      <c r="N43" s="7">
        <f t="shared" si="0"/>
        <v>0</v>
      </c>
    </row>
    <row r="44" spans="1:14" ht="14" customHeight="1">
      <c r="A44" s="28" t="s">
        <v>179</v>
      </c>
      <c r="B44" s="104"/>
      <c r="C44" s="116"/>
      <c r="D44" s="116"/>
      <c r="E44" s="116"/>
      <c r="F44" s="116"/>
      <c r="I44" s="46" t="s">
        <v>97</v>
      </c>
      <c r="J44" s="46" t="s">
        <v>96</v>
      </c>
      <c r="K44" s="137" t="s">
        <v>186</v>
      </c>
      <c r="L44" s="69">
        <v>2</v>
      </c>
      <c r="M44" s="7">
        <f>COUNTIF(B2:F116, "*LDJ*")</f>
        <v>3</v>
      </c>
      <c r="N44" s="7">
        <f t="shared" si="0"/>
        <v>1</v>
      </c>
    </row>
    <row r="45" spans="1:14" ht="14" customHeight="1">
      <c r="A45" s="20" t="s">
        <v>32</v>
      </c>
      <c r="B45" s="19"/>
      <c r="C45" s="19"/>
      <c r="D45" s="19"/>
      <c r="E45" s="19"/>
      <c r="F45" s="19"/>
      <c r="I45" s="46" t="s">
        <v>223</v>
      </c>
      <c r="J45" s="46" t="s">
        <v>222</v>
      </c>
      <c r="K45" s="137" t="s">
        <v>290</v>
      </c>
      <c r="L45" s="69">
        <v>4</v>
      </c>
      <c r="M45" s="7">
        <f>COUNTIF(B2:F117, "*ASH*")</f>
        <v>3</v>
      </c>
      <c r="N45" s="7">
        <f t="shared" si="0"/>
        <v>-1</v>
      </c>
    </row>
    <row r="46" spans="1:14" ht="14" customHeight="1">
      <c r="A46" s="28" t="s">
        <v>272</v>
      </c>
      <c r="B46" s="104"/>
      <c r="C46" s="266" t="s">
        <v>696</v>
      </c>
      <c r="D46" s="146"/>
      <c r="E46" s="183" t="s">
        <v>401</v>
      </c>
      <c r="F46" s="104"/>
      <c r="I46" s="46" t="s">
        <v>246</v>
      </c>
      <c r="J46" s="46" t="s">
        <v>248</v>
      </c>
      <c r="K46" s="137" t="s">
        <v>249</v>
      </c>
      <c r="L46" s="7">
        <v>5</v>
      </c>
      <c r="M46" s="7">
        <f>COUNTIF(B1:F115, "*SLK*")</f>
        <v>5</v>
      </c>
      <c r="N46" s="7">
        <f t="shared" si="0"/>
        <v>0</v>
      </c>
    </row>
    <row r="47" spans="1:14" ht="14" customHeight="1">
      <c r="A47" s="28" t="s">
        <v>31</v>
      </c>
      <c r="B47" s="21"/>
      <c r="C47" s="21"/>
      <c r="D47" s="21"/>
      <c r="E47" s="143"/>
      <c r="F47" s="21"/>
      <c r="I47" s="46" t="s">
        <v>74</v>
      </c>
      <c r="J47" s="46" t="s">
        <v>297</v>
      </c>
      <c r="K47" s="137" t="s">
        <v>310</v>
      </c>
      <c r="L47" s="7">
        <v>4</v>
      </c>
      <c r="M47" s="7">
        <f>COUNTIF(B2:F116, "*EMK*")</f>
        <v>4</v>
      </c>
      <c r="N47" s="7">
        <f t="shared" si="0"/>
        <v>0</v>
      </c>
    </row>
    <row r="48" spans="1:14" ht="14" customHeight="1">
      <c r="A48" s="40"/>
      <c r="B48" s="40"/>
      <c r="C48" s="40"/>
      <c r="D48" s="40"/>
      <c r="E48" s="40"/>
      <c r="F48" s="40"/>
      <c r="I48" s="46" t="s">
        <v>95</v>
      </c>
      <c r="J48" s="46" t="s">
        <v>94</v>
      </c>
      <c r="K48" s="137" t="s">
        <v>267</v>
      </c>
      <c r="L48" s="7">
        <v>0</v>
      </c>
      <c r="M48" s="7">
        <f>COUNTIF(B2:F116, "*DJK*")</f>
        <v>0</v>
      </c>
      <c r="N48" s="7">
        <f t="shared" si="0"/>
        <v>0</v>
      </c>
    </row>
    <row r="49" spans="1:15" ht="14" customHeight="1">
      <c r="A49" s="151" t="s">
        <v>316</v>
      </c>
      <c r="B49" s="150" t="s">
        <v>189</v>
      </c>
      <c r="C49" s="237" t="s">
        <v>282</v>
      </c>
      <c r="D49" s="150" t="s">
        <v>189</v>
      </c>
      <c r="E49" s="150" t="s">
        <v>193</v>
      </c>
      <c r="F49" s="150" t="s">
        <v>255</v>
      </c>
      <c r="I49" s="46" t="s">
        <v>93</v>
      </c>
      <c r="J49" s="46" t="s">
        <v>92</v>
      </c>
      <c r="K49" s="137" t="s">
        <v>183</v>
      </c>
      <c r="L49" s="7">
        <v>0</v>
      </c>
      <c r="M49" s="7">
        <f>COUNTIF(B2:F116, "*ILO*")</f>
        <v>0</v>
      </c>
      <c r="N49" s="7">
        <f t="shared" si="0"/>
        <v>0</v>
      </c>
    </row>
    <row r="50" spans="1:15" ht="14" customHeight="1">
      <c r="A50" s="151" t="s">
        <v>314</v>
      </c>
      <c r="B50" s="40"/>
      <c r="C50" s="40"/>
      <c r="D50" s="40"/>
      <c r="E50" s="40"/>
      <c r="F50" s="40"/>
      <c r="I50" s="46" t="s">
        <v>91</v>
      </c>
      <c r="J50" s="46" t="s">
        <v>89</v>
      </c>
      <c r="K50" s="137" t="s">
        <v>187</v>
      </c>
      <c r="L50" s="7">
        <v>5</v>
      </c>
      <c r="M50" s="7">
        <f>COUNTIF(B2:F116, "*ALE*")</f>
        <v>5</v>
      </c>
      <c r="N50" s="7">
        <f t="shared" si="0"/>
        <v>0</v>
      </c>
    </row>
    <row r="51" spans="1:15" s="1" customFormat="1" ht="14" customHeight="1">
      <c r="A51" s="151" t="s">
        <v>315</v>
      </c>
      <c r="B51" s="40"/>
      <c r="C51" s="40"/>
      <c r="D51" s="40"/>
      <c r="E51" s="40"/>
      <c r="F51" s="40"/>
      <c r="H51" s="6"/>
      <c r="I51" s="46" t="s">
        <v>321</v>
      </c>
      <c r="J51" s="46" t="s">
        <v>89</v>
      </c>
      <c r="K51" s="137" t="s">
        <v>322</v>
      </c>
      <c r="L51" s="7">
        <v>0</v>
      </c>
      <c r="M51" s="7">
        <f>COUNTIF(B3:F117, "*KLE*")</f>
        <v>0</v>
      </c>
      <c r="N51" s="7">
        <f t="shared" si="0"/>
        <v>0</v>
      </c>
    </row>
    <row r="52" spans="1:15" s="1" customFormat="1" ht="14" customHeight="1">
      <c r="A52" s="20" t="s">
        <v>32</v>
      </c>
      <c r="B52" s="19"/>
      <c r="C52" s="19"/>
      <c r="D52" s="19" t="s">
        <v>487</v>
      </c>
      <c r="E52" s="19"/>
      <c r="F52" s="19"/>
      <c r="H52" s="6"/>
      <c r="I52" s="46" t="s">
        <v>300</v>
      </c>
      <c r="J52" s="46" t="s">
        <v>89</v>
      </c>
      <c r="K52" s="137" t="s">
        <v>462</v>
      </c>
      <c r="L52" s="7">
        <v>5</v>
      </c>
      <c r="M52" s="7">
        <f>COUNTIF(B4:F118, "*SLE*")</f>
        <v>5</v>
      </c>
      <c r="N52" s="7">
        <f t="shared" ref="N52" si="1">(M52-L52)</f>
        <v>0</v>
      </c>
    </row>
    <row r="53" spans="1:15" s="1" customFormat="1" ht="14" customHeight="1">
      <c r="A53" s="30" t="s">
        <v>150</v>
      </c>
      <c r="B53" s="28"/>
      <c r="C53" s="28"/>
      <c r="D53" s="28"/>
      <c r="E53" s="28"/>
      <c r="F53" s="28"/>
      <c r="H53" s="6"/>
      <c r="I53" s="46" t="s">
        <v>200</v>
      </c>
      <c r="J53" s="46" t="s">
        <v>89</v>
      </c>
      <c r="K53" s="137" t="s">
        <v>190</v>
      </c>
      <c r="L53" s="7">
        <v>4</v>
      </c>
      <c r="M53" s="7">
        <f>COUNTIF(B3:F117, "*NLE*")</f>
        <v>4</v>
      </c>
      <c r="N53" s="7">
        <f t="shared" si="0"/>
        <v>0</v>
      </c>
    </row>
    <row r="54" spans="1:15" s="1" customFormat="1" ht="14" customHeight="1">
      <c r="A54" s="28" t="s">
        <v>31</v>
      </c>
      <c r="B54" s="21"/>
      <c r="C54" s="21"/>
      <c r="D54" s="21"/>
      <c r="E54" s="143"/>
      <c r="F54" s="21"/>
      <c r="H54" s="6"/>
      <c r="I54" s="46" t="s">
        <v>90</v>
      </c>
      <c r="J54" s="46" t="s">
        <v>89</v>
      </c>
      <c r="K54" s="137" t="s">
        <v>1</v>
      </c>
      <c r="L54" s="7">
        <v>0</v>
      </c>
      <c r="M54" s="7">
        <f>COUNTIF(B3:F117, "*YML*")</f>
        <v>0</v>
      </c>
      <c r="N54" s="7">
        <f t="shared" si="0"/>
        <v>0</v>
      </c>
    </row>
    <row r="55" spans="1:15" s="1" customFormat="1" ht="14" customHeight="1">
      <c r="A55" s="40"/>
      <c r="B55" s="62"/>
      <c r="C55" s="62"/>
      <c r="D55" s="62"/>
      <c r="E55" s="62"/>
      <c r="F55" s="62"/>
      <c r="H55" s="6"/>
      <c r="I55" s="46" t="s">
        <v>88</v>
      </c>
      <c r="J55" s="46" t="s">
        <v>87</v>
      </c>
      <c r="K55" s="137" t="s">
        <v>190</v>
      </c>
      <c r="L55" s="7">
        <v>5</v>
      </c>
      <c r="M55" s="7">
        <f>COUNTIF(B2:F116, "*FLE*")</f>
        <v>5</v>
      </c>
      <c r="N55" s="7">
        <f t="shared" si="0"/>
        <v>0</v>
      </c>
    </row>
    <row r="56" spans="1:15" s="1" customFormat="1" ht="14" customHeight="1">
      <c r="A56" s="39" t="s">
        <v>39</v>
      </c>
      <c r="B56" s="38" t="s">
        <v>187</v>
      </c>
      <c r="C56" s="38" t="s">
        <v>199</v>
      </c>
      <c r="D56" s="121" t="s">
        <v>187</v>
      </c>
      <c r="E56" s="38" t="s">
        <v>187</v>
      </c>
      <c r="F56" s="38" t="s">
        <v>187</v>
      </c>
      <c r="H56" s="6"/>
      <c r="I56" s="46" t="s">
        <v>251</v>
      </c>
      <c r="J56" s="46" t="s">
        <v>85</v>
      </c>
      <c r="K56" s="137" t="s">
        <v>257</v>
      </c>
      <c r="L56" s="7">
        <v>4</v>
      </c>
      <c r="M56" s="7">
        <f>COUNTIF(B2:F116, "*CLI*")</f>
        <v>4</v>
      </c>
      <c r="N56" s="7">
        <f t="shared" si="0"/>
        <v>0</v>
      </c>
    </row>
    <row r="57" spans="1:15" s="1" customFormat="1" ht="14" customHeight="1">
      <c r="A57" s="36" t="s">
        <v>38</v>
      </c>
      <c r="B57" s="21" t="s">
        <v>440</v>
      </c>
      <c r="C57" s="233" t="s">
        <v>443</v>
      </c>
      <c r="D57" s="180" t="s">
        <v>424</v>
      </c>
      <c r="E57" s="27" t="s">
        <v>377</v>
      </c>
      <c r="F57" s="21" t="s">
        <v>438</v>
      </c>
      <c r="H57" s="6"/>
      <c r="I57" s="46" t="s">
        <v>86</v>
      </c>
      <c r="J57" s="46" t="s">
        <v>85</v>
      </c>
      <c r="K57" s="137" t="s">
        <v>175</v>
      </c>
      <c r="L57" s="7">
        <v>3</v>
      </c>
      <c r="M57" s="7">
        <f>COUNTIF(B2:F116, "*SSL*")</f>
        <v>3</v>
      </c>
      <c r="N57" s="7">
        <f>(M57-L57)</f>
        <v>0</v>
      </c>
      <c r="O57" s="6"/>
    </row>
    <row r="58" spans="1:15" ht="14" customHeight="1">
      <c r="A58" s="36" t="s">
        <v>37</v>
      </c>
      <c r="B58" s="21" t="s">
        <v>498</v>
      </c>
      <c r="C58" s="261" t="s">
        <v>639</v>
      </c>
      <c r="D58" s="266" t="s">
        <v>505</v>
      </c>
      <c r="E58" s="266" t="s">
        <v>640</v>
      </c>
      <c r="F58" s="146" t="s">
        <v>382</v>
      </c>
      <c r="I58" s="46" t="s">
        <v>84</v>
      </c>
      <c r="J58" s="46" t="s">
        <v>83</v>
      </c>
      <c r="K58" s="137" t="s">
        <v>197</v>
      </c>
      <c r="L58" s="7">
        <v>1</v>
      </c>
      <c r="M58" s="7">
        <f>COUNTIF(B2:F116, "*BEC*")</f>
        <v>1</v>
      </c>
      <c r="N58" s="7">
        <f t="shared" si="0"/>
        <v>0</v>
      </c>
    </row>
    <row r="59" spans="1:15" ht="14" customHeight="1">
      <c r="A59" s="36" t="s">
        <v>157</v>
      </c>
      <c r="B59" s="223" t="s">
        <v>281</v>
      </c>
      <c r="C59" s="24" t="s">
        <v>288</v>
      </c>
      <c r="D59" s="24" t="s">
        <v>188</v>
      </c>
      <c r="E59" s="237" t="s">
        <v>244</v>
      </c>
      <c r="F59" s="24" t="s">
        <v>7</v>
      </c>
      <c r="I59" s="46" t="s">
        <v>212</v>
      </c>
      <c r="J59" s="46" t="s">
        <v>213</v>
      </c>
      <c r="K59" s="137" t="s">
        <v>214</v>
      </c>
      <c r="L59" s="7">
        <v>3</v>
      </c>
      <c r="M59" s="7">
        <f>COUNTIF(B2:F116, "*BCL*")</f>
        <v>3</v>
      </c>
      <c r="N59" s="7">
        <f t="shared" si="0"/>
        <v>0</v>
      </c>
    </row>
    <row r="60" spans="1:15" ht="14" customHeight="1">
      <c r="A60" s="36" t="s">
        <v>158</v>
      </c>
      <c r="B60" s="266" t="s">
        <v>736</v>
      </c>
      <c r="C60" s="34" t="s">
        <v>141</v>
      </c>
      <c r="D60" s="8" t="s">
        <v>488</v>
      </c>
      <c r="E60" s="8" t="s">
        <v>432</v>
      </c>
      <c r="F60" s="147" t="s">
        <v>254</v>
      </c>
      <c r="I60" s="85" t="s">
        <v>258</v>
      </c>
      <c r="J60" s="85" t="s">
        <v>259</v>
      </c>
      <c r="K60" s="137" t="s">
        <v>261</v>
      </c>
      <c r="L60" s="7">
        <v>5</v>
      </c>
      <c r="M60" s="7">
        <f>COUNTIF(B3:F117, "*APO*")</f>
        <v>5</v>
      </c>
      <c r="N60" s="7">
        <f t="shared" si="0"/>
        <v>0</v>
      </c>
    </row>
    <row r="61" spans="1:15" ht="14" customHeight="1">
      <c r="A61" s="28" t="s">
        <v>36</v>
      </c>
      <c r="B61" s="233" t="s">
        <v>244</v>
      </c>
      <c r="C61" s="181" t="s">
        <v>176</v>
      </c>
      <c r="D61" s="27" t="s">
        <v>420</v>
      </c>
      <c r="E61" s="7" t="s">
        <v>236</v>
      </c>
      <c r="F61" s="19" t="s">
        <v>196</v>
      </c>
      <c r="I61" s="46" t="s">
        <v>82</v>
      </c>
      <c r="J61" s="46" t="s">
        <v>81</v>
      </c>
      <c r="K61" s="137" t="s">
        <v>12</v>
      </c>
      <c r="L61" s="7">
        <v>0</v>
      </c>
      <c r="M61" s="7">
        <f>COUNTIF(B2:F116, "*SMH*")</f>
        <v>0</v>
      </c>
      <c r="N61" s="7">
        <f t="shared" si="0"/>
        <v>0</v>
      </c>
    </row>
    <row r="62" spans="1:15" ht="14" customHeight="1">
      <c r="A62" s="28" t="s">
        <v>412</v>
      </c>
      <c r="B62" s="18"/>
      <c r="C62" s="18"/>
      <c r="D62" s="18"/>
      <c r="E62" s="18"/>
      <c r="F62" s="18"/>
      <c r="I62" s="46" t="s">
        <v>145</v>
      </c>
      <c r="J62" s="46" t="s">
        <v>207</v>
      </c>
      <c r="K62" s="137" t="s">
        <v>206</v>
      </c>
      <c r="L62" s="7">
        <v>4</v>
      </c>
      <c r="M62" s="7">
        <f>COUNTIF(B2:F116, "*BKM*")</f>
        <v>4</v>
      </c>
      <c r="N62" s="7">
        <f t="shared" si="0"/>
        <v>0</v>
      </c>
    </row>
    <row r="63" spans="1:15" ht="14" customHeight="1">
      <c r="A63" s="30" t="s">
        <v>150</v>
      </c>
      <c r="B63" s="18"/>
      <c r="C63" s="18"/>
      <c r="D63" s="18"/>
      <c r="E63" s="18"/>
      <c r="F63" s="18"/>
      <c r="I63" s="46" t="s">
        <v>224</v>
      </c>
      <c r="J63" s="46" t="s">
        <v>225</v>
      </c>
      <c r="K63" s="137" t="s">
        <v>226</v>
      </c>
      <c r="L63" s="7">
        <v>5</v>
      </c>
      <c r="M63" s="7">
        <f>COUNTIF(B2:F117, "*NAZ*")</f>
        <v>5</v>
      </c>
      <c r="N63" s="7">
        <f t="shared" si="0"/>
        <v>0</v>
      </c>
    </row>
    <row r="64" spans="1:15" ht="14" customHeight="1">
      <c r="A64" s="20" t="s">
        <v>32</v>
      </c>
      <c r="B64" s="263"/>
      <c r="C64" s="241"/>
      <c r="D64" s="263"/>
      <c r="E64" s="241"/>
      <c r="F64" s="263"/>
      <c r="I64" s="46" t="s">
        <v>80</v>
      </c>
      <c r="J64" s="46" t="s">
        <v>79</v>
      </c>
      <c r="K64" s="137" t="s">
        <v>420</v>
      </c>
      <c r="L64" s="7">
        <v>4</v>
      </c>
      <c r="M64" s="7">
        <f>COUNTIF(B2:F116, "*MIK*")</f>
        <v>4</v>
      </c>
      <c r="N64" s="7">
        <f t="shared" si="0"/>
        <v>0</v>
      </c>
    </row>
    <row r="65" spans="1:16377" ht="14" customHeight="1">
      <c r="A65" s="187" t="s">
        <v>32</v>
      </c>
      <c r="B65" s="264" t="s">
        <v>487</v>
      </c>
      <c r="C65" s="193"/>
      <c r="D65" s="193"/>
      <c r="E65" s="193"/>
      <c r="F65" s="264" t="s">
        <v>487</v>
      </c>
      <c r="I65" s="46" t="s">
        <v>216</v>
      </c>
      <c r="J65" s="46" t="s">
        <v>218</v>
      </c>
      <c r="K65" s="137" t="s">
        <v>219</v>
      </c>
      <c r="L65" s="7">
        <v>5</v>
      </c>
      <c r="M65" s="7">
        <f>COUNTIF(B2:F117, "*DAL*")</f>
        <v>5</v>
      </c>
      <c r="N65" s="7">
        <f t="shared" si="0"/>
        <v>0</v>
      </c>
      <c r="O65" s="69"/>
    </row>
    <row r="66" spans="1:16377" ht="14" customHeight="1">
      <c r="A66" s="28" t="s">
        <v>31</v>
      </c>
      <c r="B66" s="120"/>
      <c r="C66" s="21"/>
      <c r="D66" s="21"/>
      <c r="E66" s="21"/>
      <c r="F66" s="143"/>
      <c r="G66" s="69"/>
      <c r="H66" s="69"/>
      <c r="I66" s="46" t="s">
        <v>78</v>
      </c>
      <c r="J66" s="46" t="s">
        <v>77</v>
      </c>
      <c r="K66" s="137" t="s">
        <v>189</v>
      </c>
      <c r="L66" s="7">
        <v>5</v>
      </c>
      <c r="M66" s="7">
        <f>COUNTIF(B2:F116, "*COR*")</f>
        <v>5</v>
      </c>
      <c r="N66" s="7">
        <f>(M66-L66)</f>
        <v>0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</row>
    <row r="67" spans="1:16377" ht="14" customHeight="1">
      <c r="A67" s="28" t="s">
        <v>150</v>
      </c>
      <c r="B67" s="14"/>
      <c r="C67" s="14"/>
      <c r="D67" s="14"/>
      <c r="E67" s="60"/>
      <c r="F67" s="14"/>
      <c r="I67" s="46" t="s">
        <v>294</v>
      </c>
      <c r="J67" s="46" t="s">
        <v>295</v>
      </c>
      <c r="K67" s="137" t="s">
        <v>410</v>
      </c>
      <c r="L67" s="7">
        <v>4</v>
      </c>
      <c r="M67" s="7">
        <f>COUNTIF(B2:F116, "*LYP*")</f>
        <v>4</v>
      </c>
      <c r="N67" s="7">
        <f t="shared" si="0"/>
        <v>0</v>
      </c>
    </row>
    <row r="68" spans="1:16377" ht="14" customHeight="1">
      <c r="A68" s="28" t="s">
        <v>272</v>
      </c>
      <c r="B68" s="8"/>
      <c r="C68" s="8"/>
      <c r="D68" s="8"/>
      <c r="E68" s="8"/>
      <c r="F68" s="8"/>
      <c r="I68" s="46" t="s">
        <v>283</v>
      </c>
      <c r="J68" s="46" t="s">
        <v>284</v>
      </c>
      <c r="K68" s="137" t="s">
        <v>288</v>
      </c>
      <c r="L68" s="7">
        <v>5</v>
      </c>
      <c r="M68" s="7">
        <f>COUNTIF(B3:F117, "*JSP*")</f>
        <v>5</v>
      </c>
      <c r="N68" s="7">
        <f t="shared" si="0"/>
        <v>0</v>
      </c>
    </row>
    <row r="69" spans="1:16377" ht="14" customHeight="1">
      <c r="A69" s="18"/>
      <c r="B69" s="18"/>
      <c r="C69" s="18"/>
      <c r="D69" s="18"/>
      <c r="E69" s="18"/>
      <c r="F69" s="18"/>
      <c r="I69" s="46" t="s">
        <v>74</v>
      </c>
      <c r="J69" s="46" t="s">
        <v>73</v>
      </c>
      <c r="K69" s="137" t="s">
        <v>192</v>
      </c>
      <c r="L69" s="7">
        <v>3</v>
      </c>
      <c r="M69" s="7">
        <f>COUNTIF(B2:F116, "*ESP*")</f>
        <v>3</v>
      </c>
      <c r="N69" s="7">
        <f>(M69-L69)</f>
        <v>0</v>
      </c>
    </row>
    <row r="70" spans="1:16377" ht="14" customHeight="1">
      <c r="A70" s="39" t="s">
        <v>162</v>
      </c>
      <c r="B70" s="135" t="s">
        <v>188</v>
      </c>
      <c r="C70" s="135" t="s">
        <v>188</v>
      </c>
      <c r="D70" s="222" t="s">
        <v>228</v>
      </c>
      <c r="E70" s="135" t="s">
        <v>188</v>
      </c>
      <c r="F70" s="240" t="s">
        <v>261</v>
      </c>
      <c r="I70" s="46" t="s">
        <v>332</v>
      </c>
      <c r="J70" s="46" t="s">
        <v>333</v>
      </c>
      <c r="K70" s="137" t="s">
        <v>334</v>
      </c>
      <c r="L70" s="7">
        <v>5</v>
      </c>
      <c r="M70" s="7">
        <f>COUNTIF(B2:F116, "*ARA*")</f>
        <v>5</v>
      </c>
      <c r="N70" s="7">
        <f>(M70-L70)</f>
        <v>0</v>
      </c>
    </row>
    <row r="71" spans="1:16377" ht="14" customHeight="1">
      <c r="A71" s="39" t="s">
        <v>163</v>
      </c>
      <c r="B71" s="259" t="s">
        <v>458</v>
      </c>
      <c r="C71" s="259" t="s">
        <v>7</v>
      </c>
      <c r="D71" s="145" t="s">
        <v>290</v>
      </c>
      <c r="E71" s="226" t="s">
        <v>393</v>
      </c>
      <c r="F71" s="259" t="s">
        <v>281</v>
      </c>
      <c r="I71" s="46" t="s">
        <v>266</v>
      </c>
      <c r="J71" s="46" t="s">
        <v>269</v>
      </c>
      <c r="K71" s="137" t="s">
        <v>271</v>
      </c>
      <c r="L71" s="7">
        <v>4</v>
      </c>
      <c r="M71" s="7">
        <f>COUNTIF(B2:F116, "*SRU*")</f>
        <v>4</v>
      </c>
      <c r="N71" s="7">
        <f>(M71-L71)</f>
        <v>0</v>
      </c>
    </row>
    <row r="72" spans="1:16377" ht="14" customHeight="1">
      <c r="A72" s="39" t="s">
        <v>256</v>
      </c>
      <c r="B72" s="147" t="s">
        <v>288</v>
      </c>
      <c r="C72" s="238" t="s">
        <v>271</v>
      </c>
      <c r="D72" s="138" t="s">
        <v>196</v>
      </c>
      <c r="E72" s="21" t="s">
        <v>7</v>
      </c>
      <c r="F72" s="149" t="s">
        <v>191</v>
      </c>
      <c r="I72" s="46" t="s">
        <v>159</v>
      </c>
      <c r="J72" s="46" t="s">
        <v>160</v>
      </c>
      <c r="K72" s="137" t="s">
        <v>185</v>
      </c>
      <c r="L72" s="7">
        <v>4</v>
      </c>
      <c r="M72" s="7">
        <f>COUNTIF(B2:F116, "*SES*")</f>
        <v>4</v>
      </c>
      <c r="N72" s="7">
        <f t="shared" si="0"/>
        <v>0</v>
      </c>
    </row>
    <row r="73" spans="1:16377" ht="14" customHeight="1">
      <c r="A73" s="20" t="s">
        <v>32</v>
      </c>
      <c r="B73" s="263" t="s">
        <v>411</v>
      </c>
      <c r="C73" s="148"/>
      <c r="D73" s="268" t="s">
        <v>411</v>
      </c>
      <c r="E73" s="19" t="s">
        <v>310</v>
      </c>
      <c r="F73" s="19" t="s">
        <v>409</v>
      </c>
      <c r="I73" s="46" t="s">
        <v>275</v>
      </c>
      <c r="J73" s="46" t="s">
        <v>277</v>
      </c>
      <c r="K73" s="137" t="s">
        <v>274</v>
      </c>
      <c r="L73" s="7">
        <v>4</v>
      </c>
      <c r="M73" s="7">
        <f>COUNTIF(B2:F116, "*ALS*")</f>
        <v>4</v>
      </c>
      <c r="N73" s="7">
        <f>(M73-L73)</f>
        <v>0</v>
      </c>
    </row>
    <row r="74" spans="1:16377" ht="14" customHeight="1">
      <c r="A74" s="28" t="s">
        <v>272</v>
      </c>
      <c r="B74" s="14"/>
      <c r="C74" s="15"/>
      <c r="D74" s="13"/>
      <c r="E74" s="14"/>
      <c r="F74" s="13"/>
      <c r="I74" s="46" t="s">
        <v>243</v>
      </c>
      <c r="J74" s="46" t="s">
        <v>242</v>
      </c>
      <c r="K74" s="137" t="s">
        <v>408</v>
      </c>
      <c r="L74" s="7">
        <v>5</v>
      </c>
      <c r="M74" s="7">
        <f>COUNTIF(B2:F117, "*ADI*")</f>
        <v>5</v>
      </c>
      <c r="N74" s="7">
        <f t="shared" si="0"/>
        <v>0</v>
      </c>
    </row>
    <row r="75" spans="1:16377" ht="14" customHeight="1">
      <c r="A75" s="62"/>
      <c r="B75" s="47"/>
      <c r="C75" s="47"/>
      <c r="D75" s="63"/>
      <c r="E75" s="47"/>
      <c r="F75" s="47"/>
      <c r="I75" s="46" t="s">
        <v>278</v>
      </c>
      <c r="J75" s="46" t="s">
        <v>287</v>
      </c>
      <c r="K75" s="137" t="s">
        <v>280</v>
      </c>
      <c r="L75" s="7">
        <v>0</v>
      </c>
      <c r="M75" s="7">
        <f>COUNTIF(B2:F117, "*ASO*")</f>
        <v>0</v>
      </c>
      <c r="N75" s="7">
        <f t="shared" si="0"/>
        <v>0</v>
      </c>
    </row>
    <row r="76" spans="1:16377" ht="14" customHeight="1">
      <c r="A76" s="35" t="s">
        <v>136</v>
      </c>
      <c r="B76" s="127" t="s">
        <v>176</v>
      </c>
      <c r="C76" s="182" t="s">
        <v>191</v>
      </c>
      <c r="D76" s="182" t="s">
        <v>439</v>
      </c>
      <c r="E76" s="105" t="s">
        <v>176</v>
      </c>
      <c r="F76" s="59" t="s">
        <v>176</v>
      </c>
      <c r="I76" s="46" t="s">
        <v>71</v>
      </c>
      <c r="J76" s="46" t="s">
        <v>70</v>
      </c>
      <c r="K76" s="137" t="s">
        <v>180</v>
      </c>
      <c r="L76" s="7">
        <v>5</v>
      </c>
      <c r="M76" s="7">
        <f>COUNTIF(B2:F116, "*DJS*")</f>
        <v>5</v>
      </c>
      <c r="N76" s="7">
        <f t="shared" si="0"/>
        <v>0</v>
      </c>
    </row>
    <row r="77" spans="1:16377" ht="14" customHeight="1">
      <c r="A77" s="33" t="s">
        <v>165</v>
      </c>
      <c r="B77" s="224" t="s">
        <v>451</v>
      </c>
      <c r="C77" s="124" t="s">
        <v>185</v>
      </c>
      <c r="D77" s="21" t="s">
        <v>400</v>
      </c>
      <c r="E77" s="124" t="s">
        <v>641</v>
      </c>
      <c r="F77" s="124" t="s">
        <v>425</v>
      </c>
      <c r="I77" s="46" t="s">
        <v>311</v>
      </c>
      <c r="J77" s="46" t="s">
        <v>293</v>
      </c>
      <c r="K77" s="137" t="s">
        <v>301</v>
      </c>
      <c r="L77" s="7">
        <v>5</v>
      </c>
      <c r="M77" s="7">
        <f>COUNTIF(B2:F116, "*AXS*")</f>
        <v>5</v>
      </c>
      <c r="N77" s="7">
        <f t="shared" si="0"/>
        <v>0</v>
      </c>
    </row>
    <row r="78" spans="1:16377" ht="14" customHeight="1">
      <c r="A78" s="33" t="s">
        <v>137</v>
      </c>
      <c r="B78" s="272" t="s">
        <v>20</v>
      </c>
      <c r="C78" s="124" t="s">
        <v>211</v>
      </c>
      <c r="D78" s="21" t="s">
        <v>430</v>
      </c>
      <c r="E78" s="124" t="s">
        <v>533</v>
      </c>
      <c r="F78" s="126" t="s">
        <v>235</v>
      </c>
      <c r="I78" s="46" t="s">
        <v>69</v>
      </c>
      <c r="J78" s="46" t="s">
        <v>68</v>
      </c>
      <c r="K78" s="137" t="s">
        <v>174</v>
      </c>
      <c r="L78" s="7">
        <v>3</v>
      </c>
      <c r="M78" s="7">
        <f>COUNTIF(B2:F116, "*JTN*")</f>
        <v>3</v>
      </c>
      <c r="N78" s="7">
        <f t="shared" si="0"/>
        <v>0</v>
      </c>
    </row>
    <row r="79" spans="1:16377" ht="14" customHeight="1">
      <c r="A79" s="33" t="s">
        <v>138</v>
      </c>
      <c r="B79" s="235" t="s">
        <v>194</v>
      </c>
      <c r="C79" s="262" t="s">
        <v>192</v>
      </c>
      <c r="D79" s="19" t="s">
        <v>271</v>
      </c>
      <c r="E79" s="8" t="s">
        <v>274</v>
      </c>
      <c r="F79" s="238" t="s">
        <v>449</v>
      </c>
      <c r="I79" s="46" t="s">
        <v>405</v>
      </c>
      <c r="J79" s="46" t="s">
        <v>299</v>
      </c>
      <c r="K79" s="137" t="s">
        <v>404</v>
      </c>
      <c r="L79" s="7">
        <v>4</v>
      </c>
      <c r="M79" s="7">
        <f>COUNTIF(B3:F117, "*JOE*")</f>
        <v>4</v>
      </c>
      <c r="N79" s="7">
        <f>(M79-L79)</f>
        <v>0</v>
      </c>
    </row>
    <row r="80" spans="1:16377" ht="14" customHeight="1">
      <c r="A80" s="20" t="s">
        <v>32</v>
      </c>
      <c r="B80" s="241"/>
      <c r="C80" s="122"/>
      <c r="D80" s="125"/>
      <c r="E80" s="125"/>
      <c r="F80" s="125"/>
      <c r="I80" s="46" t="s">
        <v>67</v>
      </c>
      <c r="J80" s="46" t="s">
        <v>66</v>
      </c>
      <c r="K80" s="137" t="s">
        <v>236</v>
      </c>
      <c r="L80" s="7">
        <v>3</v>
      </c>
      <c r="M80" s="7">
        <f>COUNTIF(B2:F116,"*MON*")</f>
        <v>3</v>
      </c>
      <c r="N80" s="7">
        <f t="shared" si="0"/>
        <v>0</v>
      </c>
    </row>
    <row r="81" spans="1:16" ht="14" customHeight="1">
      <c r="A81" s="187" t="s">
        <v>32</v>
      </c>
      <c r="B81" s="193"/>
      <c r="C81" s="189"/>
      <c r="D81" s="193"/>
      <c r="E81" s="220" t="s">
        <v>0</v>
      </c>
      <c r="F81" s="191"/>
      <c r="I81" s="46" t="s">
        <v>65</v>
      </c>
      <c r="J81" s="46" t="s">
        <v>64</v>
      </c>
      <c r="K81" s="137" t="s">
        <v>10</v>
      </c>
      <c r="L81" s="7">
        <v>3</v>
      </c>
      <c r="M81" s="7">
        <f>COUNTIF(B2:F116, "*JTW*")</f>
        <v>3</v>
      </c>
      <c r="N81" s="7">
        <f t="shared" si="0"/>
        <v>0</v>
      </c>
    </row>
    <row r="82" spans="1:16" ht="14" customHeight="1">
      <c r="A82" s="16" t="s">
        <v>31</v>
      </c>
      <c r="B82" s="34"/>
      <c r="C82" s="34"/>
      <c r="D82" s="34" t="s">
        <v>529</v>
      </c>
      <c r="E82" s="34" t="s">
        <v>530</v>
      </c>
      <c r="F82" s="34"/>
      <c r="I82" s="46" t="s">
        <v>148</v>
      </c>
      <c r="J82" s="46" t="s">
        <v>149</v>
      </c>
      <c r="K82" s="137" t="s">
        <v>220</v>
      </c>
      <c r="L82" s="7">
        <v>4</v>
      </c>
      <c r="M82" s="7">
        <f>COUNTIF(B2:F116, "*TAY*")</f>
        <v>4</v>
      </c>
      <c r="N82" s="7">
        <f t="shared" si="0"/>
        <v>0</v>
      </c>
    </row>
    <row r="83" spans="1:16" ht="14" customHeight="1">
      <c r="A83" s="28" t="s">
        <v>272</v>
      </c>
      <c r="B83" s="71"/>
      <c r="C83" s="71" t="s">
        <v>0</v>
      </c>
      <c r="D83" s="71"/>
      <c r="E83" s="71"/>
      <c r="F83" s="29"/>
      <c r="H83" s="1"/>
      <c r="I83" s="46" t="s">
        <v>317</v>
      </c>
      <c r="J83" s="46" t="s">
        <v>318</v>
      </c>
      <c r="K83" s="137" t="s">
        <v>374</v>
      </c>
      <c r="L83" s="7">
        <v>2</v>
      </c>
      <c r="M83" s="7">
        <f>COUNTIF(B2:F117, "*ATR*")</f>
        <v>2</v>
      </c>
      <c r="N83" s="7">
        <f>(M83-L83)</f>
        <v>0</v>
      </c>
    </row>
    <row r="84" spans="1:16" ht="14" customHeight="1">
      <c r="A84" s="30" t="s">
        <v>150</v>
      </c>
      <c r="B84" s="18"/>
      <c r="C84" s="18"/>
      <c r="D84" s="18"/>
      <c r="E84" s="18"/>
      <c r="F84" s="18"/>
      <c r="H84" s="1"/>
      <c r="I84" s="46" t="s">
        <v>234</v>
      </c>
      <c r="J84" s="46" t="s">
        <v>232</v>
      </c>
      <c r="K84" s="137" t="s">
        <v>234</v>
      </c>
      <c r="L84" s="7">
        <v>4</v>
      </c>
      <c r="M84" s="7">
        <f>COUNTIF(B2:F117, "*Viv*")</f>
        <v>4</v>
      </c>
      <c r="N84" s="7">
        <f t="shared" si="0"/>
        <v>0</v>
      </c>
    </row>
    <row r="85" spans="1:16" ht="14" customHeight="1">
      <c r="A85" s="140"/>
      <c r="B85" s="140"/>
      <c r="C85" s="140"/>
      <c r="D85" s="140"/>
      <c r="E85" s="140"/>
      <c r="F85" s="140"/>
      <c r="H85" s="1"/>
      <c r="I85" s="46" t="s">
        <v>289</v>
      </c>
      <c r="J85" s="46" t="s">
        <v>63</v>
      </c>
      <c r="K85" s="137" t="s">
        <v>171</v>
      </c>
      <c r="L85" s="7">
        <v>2</v>
      </c>
      <c r="M85" s="7">
        <f>COUNTIF(B2:F116, "*KIM*")</f>
        <v>2</v>
      </c>
      <c r="N85" s="7">
        <f t="shared" si="0"/>
        <v>0</v>
      </c>
    </row>
    <row r="86" spans="1:16" ht="14" customHeight="1">
      <c r="A86" s="65" t="s">
        <v>153</v>
      </c>
      <c r="B86" s="66" t="s">
        <v>394</v>
      </c>
      <c r="C86" s="67" t="s">
        <v>20</v>
      </c>
      <c r="D86" s="67" t="s">
        <v>192</v>
      </c>
      <c r="E86" s="185" t="s">
        <v>254</v>
      </c>
      <c r="F86" s="68" t="s">
        <v>141</v>
      </c>
      <c r="I86" s="46" t="s">
        <v>380</v>
      </c>
      <c r="J86" s="46" t="s">
        <v>381</v>
      </c>
      <c r="K86" s="137" t="s">
        <v>379</v>
      </c>
      <c r="L86" s="7">
        <v>3</v>
      </c>
      <c r="M86" s="7">
        <f>COUNTIF(B2:F116, "*TVA*")</f>
        <v>3</v>
      </c>
      <c r="N86" s="7">
        <f t="shared" si="0"/>
        <v>0</v>
      </c>
    </row>
    <row r="87" spans="1:16" ht="14" customHeight="1">
      <c r="A87" s="65" t="s">
        <v>154</v>
      </c>
      <c r="B87" s="239" t="s">
        <v>236</v>
      </c>
      <c r="C87" s="52" t="s">
        <v>281</v>
      </c>
      <c r="D87" s="53" t="s">
        <v>236</v>
      </c>
      <c r="E87" s="53" t="s">
        <v>551</v>
      </c>
      <c r="F87" s="53" t="s">
        <v>271</v>
      </c>
      <c r="H87" s="1"/>
      <c r="I87" s="46" t="s">
        <v>62</v>
      </c>
      <c r="J87" s="46" t="s">
        <v>61</v>
      </c>
      <c r="K87" s="137" t="s">
        <v>9</v>
      </c>
      <c r="L87" s="2">
        <v>4</v>
      </c>
      <c r="M87" s="7">
        <f>COUNTIF(B2:F116, "*KVH*")</f>
        <v>4</v>
      </c>
      <c r="N87" s="7">
        <f t="shared" si="0"/>
        <v>0</v>
      </c>
    </row>
    <row r="88" spans="1:16" ht="14" customHeight="1">
      <c r="A88" s="20" t="s">
        <v>32</v>
      </c>
      <c r="B88" s="263" t="s">
        <v>462</v>
      </c>
      <c r="C88" s="268" t="s">
        <v>409</v>
      </c>
      <c r="D88" s="263" t="s">
        <v>404</v>
      </c>
      <c r="E88" s="263" t="s">
        <v>404</v>
      </c>
      <c r="F88" s="263" t="s">
        <v>411</v>
      </c>
      <c r="I88" s="46" t="s">
        <v>60</v>
      </c>
      <c r="J88" s="46" t="s">
        <v>59</v>
      </c>
      <c r="K88" s="137" t="s">
        <v>195</v>
      </c>
      <c r="L88" s="2">
        <v>4</v>
      </c>
      <c r="M88" s="7">
        <f>COUNTIF(B2:F116, "*LMW*")</f>
        <v>4</v>
      </c>
      <c r="N88" s="7">
        <f t="shared" si="0"/>
        <v>0</v>
      </c>
    </row>
    <row r="89" spans="1:16" ht="14" customHeight="1">
      <c r="A89" s="28" t="s">
        <v>31</v>
      </c>
      <c r="B89" s="34"/>
      <c r="C89" s="34"/>
      <c r="D89" s="34"/>
      <c r="F89" s="34"/>
      <c r="I89" s="46" t="s">
        <v>58</v>
      </c>
      <c r="J89" s="46" t="s">
        <v>57</v>
      </c>
      <c r="K89" s="137" t="s">
        <v>20</v>
      </c>
      <c r="L89" s="2">
        <v>3</v>
      </c>
      <c r="M89" s="7">
        <f>COUNTIF(B2:F116, "*JCW*")</f>
        <v>3</v>
      </c>
      <c r="N89" s="7">
        <f t="shared" si="0"/>
        <v>0</v>
      </c>
      <c r="O89" s="1"/>
    </row>
    <row r="90" spans="1:16" s="1" customFormat="1" ht="14" customHeight="1">
      <c r="A90" s="32"/>
      <c r="B90" s="31"/>
      <c r="C90" s="31"/>
      <c r="D90" s="31"/>
      <c r="E90" s="31"/>
      <c r="F90" s="31"/>
      <c r="H90" s="6"/>
      <c r="I90" s="46" t="s">
        <v>56</v>
      </c>
      <c r="J90" s="46" t="s">
        <v>55</v>
      </c>
      <c r="K90" s="137" t="s">
        <v>11</v>
      </c>
      <c r="L90" s="2">
        <v>2</v>
      </c>
      <c r="M90" s="7">
        <f>COUNTIF(B2:F116, "*WLY*")</f>
        <v>2</v>
      </c>
      <c r="N90" s="7">
        <f t="shared" si="0"/>
        <v>0</v>
      </c>
    </row>
    <row r="91" spans="1:16" s="1" customFormat="1" ht="14" customHeight="1">
      <c r="A91" s="26"/>
      <c r="B91" s="11" t="s">
        <v>237</v>
      </c>
      <c r="C91" s="25" t="s">
        <v>28</v>
      </c>
      <c r="D91" s="64" t="s">
        <v>49</v>
      </c>
      <c r="E91" s="25" t="s">
        <v>27</v>
      </c>
      <c r="F91" s="25" t="s">
        <v>26</v>
      </c>
      <c r="H91" s="6"/>
      <c r="I91" s="46" t="s">
        <v>208</v>
      </c>
      <c r="J91" s="46" t="s">
        <v>209</v>
      </c>
      <c r="K91" s="137" t="s">
        <v>211</v>
      </c>
      <c r="L91" s="2">
        <v>2</v>
      </c>
      <c r="M91" s="7">
        <f>COUNTIF(B2:F117, "*FYU*")</f>
        <v>2</v>
      </c>
      <c r="N91" s="7">
        <f t="shared" si="0"/>
        <v>0</v>
      </c>
    </row>
    <row r="92" spans="1:16" s="1" customFormat="1" ht="14" customHeight="1">
      <c r="A92" s="23" t="s">
        <v>35</v>
      </c>
      <c r="B92" s="153"/>
      <c r="C92" s="223" t="s">
        <v>738</v>
      </c>
      <c r="D92" s="153"/>
      <c r="E92" s="153"/>
      <c r="F92" s="153"/>
      <c r="H92" s="6"/>
      <c r="I92" s="6"/>
      <c r="J92" s="6"/>
      <c r="K92" s="7"/>
      <c r="L92" s="7"/>
      <c r="M92" s="7"/>
      <c r="N92" s="7"/>
    </row>
    <row r="93" spans="1:16" s="1" customFormat="1" ht="14" customHeight="1">
      <c r="A93" s="23" t="s">
        <v>312</v>
      </c>
      <c r="B93" s="121" t="s">
        <v>206</v>
      </c>
      <c r="C93" s="269" t="s">
        <v>737</v>
      </c>
      <c r="D93" s="234" t="s">
        <v>282</v>
      </c>
      <c r="E93" s="234" t="s">
        <v>261</v>
      </c>
      <c r="F93" s="129" t="s">
        <v>184</v>
      </c>
      <c r="H93" s="6"/>
      <c r="I93" s="6"/>
      <c r="J93" s="6"/>
      <c r="K93" s="7"/>
      <c r="L93" s="7"/>
      <c r="M93" s="7"/>
      <c r="N93" s="7"/>
    </row>
    <row r="94" spans="1:16" s="1" customFormat="1" ht="14" customHeight="1">
      <c r="A94" s="23" t="s">
        <v>34</v>
      </c>
      <c r="B94" s="121" t="s">
        <v>334</v>
      </c>
      <c r="C94" s="121" t="s">
        <v>206</v>
      </c>
      <c r="D94" s="259" t="s">
        <v>177</v>
      </c>
      <c r="E94" s="121" t="s">
        <v>334</v>
      </c>
      <c r="F94" s="21" t="s">
        <v>301</v>
      </c>
      <c r="H94" s="6"/>
      <c r="I94" s="198"/>
      <c r="J94" s="6"/>
      <c r="K94" s="7"/>
      <c r="L94" s="7"/>
      <c r="M94" s="7"/>
      <c r="N94" s="7"/>
    </row>
    <row r="95" spans="1:16" s="1" customFormat="1" ht="14" customHeight="1">
      <c r="A95" s="23" t="s">
        <v>33</v>
      </c>
      <c r="B95" s="235" t="s">
        <v>461</v>
      </c>
      <c r="C95" s="241" t="s">
        <v>462</v>
      </c>
      <c r="D95" s="19" t="s">
        <v>409</v>
      </c>
      <c r="E95" s="19" t="s">
        <v>409</v>
      </c>
      <c r="F95" s="21" t="s">
        <v>288</v>
      </c>
      <c r="H95" s="6"/>
      <c r="I95" s="198"/>
      <c r="J95" s="6"/>
      <c r="K95" s="7"/>
      <c r="L95" s="7"/>
      <c r="M95" s="7"/>
      <c r="N95" s="7"/>
      <c r="O95" s="6"/>
      <c r="P95" s="1" t="s">
        <v>0</v>
      </c>
    </row>
    <row r="96" spans="1:16" ht="14" customHeight="1">
      <c r="A96" s="20" t="s">
        <v>32</v>
      </c>
      <c r="B96" s="128"/>
      <c r="C96" s="241"/>
      <c r="D96" s="241"/>
      <c r="E96" s="263"/>
      <c r="F96" s="142"/>
      <c r="G96" s="1"/>
      <c r="I96" s="198"/>
    </row>
    <row r="97" spans="1:7" ht="14" customHeight="1">
      <c r="A97" s="187" t="s">
        <v>32</v>
      </c>
      <c r="B97" s="188"/>
      <c r="C97" s="189"/>
      <c r="D97" s="190"/>
      <c r="E97" s="193"/>
      <c r="F97" s="191"/>
      <c r="G97" s="1"/>
    </row>
    <row r="98" spans="1:7" ht="14" customHeight="1">
      <c r="A98" s="28" t="s">
        <v>151</v>
      </c>
      <c r="B98" s="21"/>
      <c r="C98" s="143"/>
      <c r="D98" s="21"/>
      <c r="E98" s="21"/>
      <c r="F98" s="21"/>
      <c r="G98" s="1"/>
    </row>
    <row r="99" spans="1:7" ht="14" customHeight="1">
      <c r="A99" s="16" t="s">
        <v>31</v>
      </c>
      <c r="B99" s="14"/>
      <c r="C99" s="8"/>
      <c r="D99" s="8"/>
      <c r="E99" s="8"/>
      <c r="F99" s="21"/>
    </row>
    <row r="100" spans="1:7" ht="14" customHeight="1">
      <c r="A100" s="28" t="s">
        <v>272</v>
      </c>
      <c r="B100" s="61"/>
      <c r="C100" s="61"/>
      <c r="D100" s="60"/>
      <c r="E100" s="60"/>
      <c r="F100" s="60"/>
    </row>
    <row r="101" spans="1:7" ht="14" customHeight="1">
      <c r="A101" s="18"/>
      <c r="B101" s="18"/>
      <c r="C101" s="18"/>
      <c r="D101" s="18"/>
      <c r="E101" s="18"/>
      <c r="F101" s="18"/>
    </row>
    <row r="102" spans="1:7" ht="14" customHeight="1">
      <c r="A102" s="17" t="s">
        <v>30</v>
      </c>
      <c r="B102" s="60"/>
      <c r="C102" s="18"/>
      <c r="D102" s="18"/>
      <c r="E102" s="60"/>
      <c r="F102" s="18"/>
    </row>
    <row r="103" spans="1:7" ht="14" customHeight="1">
      <c r="A103" s="18"/>
      <c r="B103" s="18"/>
      <c r="C103" s="18"/>
      <c r="D103" s="18"/>
      <c r="E103" s="18"/>
      <c r="F103" s="18"/>
    </row>
    <row r="104" spans="1:7" ht="14" customHeight="1">
      <c r="A104" s="9" t="s">
        <v>252</v>
      </c>
      <c r="B104" s="136"/>
      <c r="C104" s="52"/>
      <c r="D104" s="13"/>
      <c r="E104" s="136"/>
      <c r="F104" s="13"/>
    </row>
    <row r="105" spans="1:7" ht="14" customHeight="1">
      <c r="A105" s="12"/>
      <c r="B105" s="11" t="s">
        <v>237</v>
      </c>
      <c r="C105" s="11" t="s">
        <v>28</v>
      </c>
      <c r="D105" s="11" t="s">
        <v>4</v>
      </c>
      <c r="E105" s="11" t="s">
        <v>27</v>
      </c>
      <c r="F105" s="11" t="s">
        <v>26</v>
      </c>
    </row>
    <row r="106" spans="1:7" ht="15" customHeight="1">
      <c r="A106" s="9" t="s">
        <v>25</v>
      </c>
      <c r="B106" s="10"/>
      <c r="C106" s="10"/>
      <c r="D106" s="10"/>
      <c r="E106" s="10"/>
      <c r="F106" s="10"/>
    </row>
    <row r="107" spans="1:7" ht="14" customHeight="1">
      <c r="A107" s="9" t="s">
        <v>24</v>
      </c>
      <c r="B107" s="10"/>
      <c r="C107" s="10"/>
      <c r="D107" s="10"/>
      <c r="E107" s="10"/>
      <c r="F107" s="10"/>
    </row>
    <row r="108" spans="1:7" ht="14" customHeight="1">
      <c r="A108" s="9" t="s">
        <v>161</v>
      </c>
      <c r="B108" s="10"/>
      <c r="C108" s="10"/>
      <c r="D108" s="10"/>
      <c r="E108" s="10"/>
      <c r="F108" s="10"/>
    </row>
    <row r="109" spans="1:7" ht="14" customHeight="1">
      <c r="A109" s="9" t="s">
        <v>168</v>
      </c>
      <c r="B109" s="10"/>
      <c r="C109" s="10"/>
      <c r="D109" s="10"/>
      <c r="E109" s="10"/>
      <c r="F109" s="10"/>
    </row>
    <row r="110" spans="1:7" ht="14" customHeight="1">
      <c r="A110" s="9" t="s">
        <v>155</v>
      </c>
      <c r="B110" s="10"/>
      <c r="C110" s="10"/>
      <c r="D110" s="10"/>
      <c r="E110" s="10"/>
      <c r="F110" s="10"/>
    </row>
    <row r="111" spans="1:7" ht="14" customHeight="1">
      <c r="A111" s="9" t="s">
        <v>156</v>
      </c>
      <c r="B111" s="10"/>
      <c r="C111" s="10"/>
      <c r="D111" s="10"/>
      <c r="E111" s="10"/>
      <c r="F111" s="10"/>
    </row>
    <row r="112" spans="1:7" ht="14" customHeight="1">
      <c r="A112" s="9" t="s">
        <v>238</v>
      </c>
      <c r="B112" s="10"/>
      <c r="C112" s="10"/>
      <c r="D112" s="10"/>
      <c r="E112" s="10"/>
      <c r="F112" s="10"/>
    </row>
    <row r="113" spans="1:6" ht="14" customHeight="1">
      <c r="A113" s="9" t="s">
        <v>23</v>
      </c>
      <c r="B113" s="10"/>
      <c r="C113" s="10"/>
      <c r="D113" s="10"/>
      <c r="E113" s="10"/>
      <c r="F113" s="10"/>
    </row>
    <row r="114" spans="1:6" ht="14" customHeight="1">
      <c r="A114" s="9" t="s">
        <v>22</v>
      </c>
      <c r="B114" s="10"/>
      <c r="C114" s="10"/>
      <c r="D114" s="10"/>
      <c r="E114" s="10"/>
      <c r="F114" s="10"/>
    </row>
    <row r="115" spans="1:6" ht="14" customHeight="1">
      <c r="A115" s="62"/>
      <c r="B115" s="62"/>
      <c r="C115" s="70"/>
      <c r="D115" s="62"/>
      <c r="E115" s="62"/>
      <c r="F115" s="62"/>
    </row>
    <row r="116" spans="1:6" ht="14" customHeight="1">
      <c r="A116" s="119" t="s">
        <v>253</v>
      </c>
      <c r="B116" s="10"/>
      <c r="C116" s="10"/>
      <c r="D116" s="10"/>
      <c r="E116" s="10"/>
      <c r="F116" s="10"/>
    </row>
    <row r="117" spans="1:6" ht="14" customHeight="1">
      <c r="A117" s="62"/>
      <c r="B117" s="117"/>
      <c r="C117" s="118"/>
      <c r="D117" s="117"/>
      <c r="E117" s="117"/>
      <c r="F117" s="117"/>
    </row>
    <row r="118" spans="1:6" ht="14" customHeight="1">
      <c r="A118" s="9" t="s">
        <v>21</v>
      </c>
      <c r="B118" s="194" t="s">
        <v>274</v>
      </c>
      <c r="C118" s="195" t="s">
        <v>290</v>
      </c>
      <c r="D118" s="195" t="s">
        <v>197</v>
      </c>
      <c r="E118" s="195" t="s">
        <v>374</v>
      </c>
      <c r="F118" s="195" t="s">
        <v>374</v>
      </c>
    </row>
    <row r="119" spans="1:6" ht="14" customHeight="1">
      <c r="A119" s="8"/>
      <c r="B119" s="195" t="s">
        <v>214</v>
      </c>
      <c r="C119" s="195" t="s">
        <v>197</v>
      </c>
      <c r="D119" s="195" t="s">
        <v>193</v>
      </c>
      <c r="E119" s="195" t="s">
        <v>197</v>
      </c>
      <c r="F119" s="195" t="s">
        <v>197</v>
      </c>
    </row>
    <row r="120" spans="1:6" ht="14" customHeight="1">
      <c r="A120" s="8"/>
      <c r="B120" s="194" t="s">
        <v>282</v>
      </c>
      <c r="C120" s="195" t="s">
        <v>182</v>
      </c>
      <c r="D120" s="195" t="s">
        <v>257</v>
      </c>
      <c r="E120" s="194" t="s">
        <v>211</v>
      </c>
      <c r="F120" s="195" t="s">
        <v>211</v>
      </c>
    </row>
    <row r="121" spans="1:6" ht="14" customHeight="1">
      <c r="A121" s="8"/>
      <c r="B121" s="195" t="s">
        <v>171</v>
      </c>
      <c r="C121" s="195" t="s">
        <v>10</v>
      </c>
      <c r="D121" s="195" t="s">
        <v>183</v>
      </c>
      <c r="E121" s="195" t="s">
        <v>172</v>
      </c>
      <c r="F121" s="195" t="s">
        <v>188</v>
      </c>
    </row>
    <row r="122" spans="1:6" ht="14" customHeight="1">
      <c r="A122" s="8"/>
      <c r="B122" s="195" t="s">
        <v>177</v>
      </c>
      <c r="C122" s="195" t="s">
        <v>171</v>
      </c>
      <c r="D122" s="195" t="s">
        <v>174</v>
      </c>
      <c r="E122" s="195" t="s">
        <v>171</v>
      </c>
      <c r="F122" s="195" t="s">
        <v>282</v>
      </c>
    </row>
    <row r="123" spans="1:6" ht="14" customHeight="1">
      <c r="A123" s="8"/>
      <c r="B123" s="195" t="s">
        <v>198</v>
      </c>
      <c r="C123" s="195" t="s">
        <v>9</v>
      </c>
      <c r="D123" s="195" t="s">
        <v>10</v>
      </c>
      <c r="E123" s="195" t="s">
        <v>186</v>
      </c>
      <c r="F123" s="195" t="s">
        <v>174</v>
      </c>
    </row>
    <row r="124" spans="1:6" ht="14" customHeight="1">
      <c r="A124" s="8"/>
      <c r="B124" s="195" t="s">
        <v>184</v>
      </c>
      <c r="C124" s="194" t="s">
        <v>198</v>
      </c>
      <c r="D124" s="195" t="s">
        <v>186</v>
      </c>
      <c r="E124" s="195" t="s">
        <v>177</v>
      </c>
      <c r="F124" s="195" t="s">
        <v>186</v>
      </c>
    </row>
    <row r="125" spans="1:6">
      <c r="A125" s="8"/>
      <c r="B125" s="195" t="s">
        <v>235</v>
      </c>
      <c r="C125" s="195" t="s">
        <v>12</v>
      </c>
      <c r="D125" s="195" t="s">
        <v>7</v>
      </c>
      <c r="E125" s="195" t="s">
        <v>12</v>
      </c>
      <c r="F125" s="195" t="s">
        <v>195</v>
      </c>
    </row>
    <row r="126" spans="1:6">
      <c r="A126" s="8"/>
      <c r="B126" s="195" t="s">
        <v>420</v>
      </c>
      <c r="C126" s="195" t="s">
        <v>175</v>
      </c>
      <c r="D126" s="195" t="s">
        <v>244</v>
      </c>
      <c r="E126" s="195" t="s">
        <v>271</v>
      </c>
      <c r="F126" s="195" t="s">
        <v>236</v>
      </c>
    </row>
    <row r="127" spans="1:6">
      <c r="A127" s="8"/>
      <c r="B127" s="197" t="s">
        <v>379</v>
      </c>
      <c r="C127" s="196" t="s">
        <v>374</v>
      </c>
      <c r="D127" s="195" t="s">
        <v>199</v>
      </c>
      <c r="E127" s="195" t="s">
        <v>175</v>
      </c>
      <c r="F127" s="194" t="s">
        <v>177</v>
      </c>
    </row>
    <row r="128" spans="1:6">
      <c r="A128" s="8"/>
      <c r="B128" s="195" t="s">
        <v>404</v>
      </c>
      <c r="C128" s="197" t="s">
        <v>410</v>
      </c>
      <c r="D128" s="195" t="s">
        <v>198</v>
      </c>
      <c r="E128" s="196" t="s">
        <v>220</v>
      </c>
      <c r="F128" s="195" t="s">
        <v>198</v>
      </c>
    </row>
    <row r="129" spans="1:6">
      <c r="A129" s="8"/>
      <c r="B129" s="243" t="s">
        <v>211</v>
      </c>
      <c r="C129" s="195" t="s">
        <v>379</v>
      </c>
      <c r="D129" s="196" t="s">
        <v>230</v>
      </c>
      <c r="E129" s="196" t="s">
        <v>230</v>
      </c>
      <c r="F129" s="194" t="s">
        <v>185</v>
      </c>
    </row>
    <row r="130" spans="1:6">
      <c r="A130" s="8"/>
      <c r="B130" s="243"/>
      <c r="C130" s="195" t="s">
        <v>310</v>
      </c>
      <c r="D130" s="196" t="s">
        <v>206</v>
      </c>
      <c r="E130" s="218" t="s">
        <v>20</v>
      </c>
      <c r="F130" s="194" t="s">
        <v>12</v>
      </c>
    </row>
    <row r="131" spans="1:6" ht="16">
      <c r="A131" s="8"/>
      <c r="B131" s="195"/>
      <c r="C131" s="195" t="s">
        <v>236</v>
      </c>
      <c r="D131"/>
      <c r="E131" s="196" t="s">
        <v>487</v>
      </c>
      <c r="F131" s="194" t="s">
        <v>230</v>
      </c>
    </row>
    <row r="132" spans="1:6">
      <c r="A132" s="8"/>
      <c r="B132" s="195"/>
      <c r="C132" s="195" t="s">
        <v>214</v>
      </c>
      <c r="D132" s="196"/>
      <c r="E132" s="196" t="s">
        <v>192</v>
      </c>
      <c r="F132" s="194" t="s">
        <v>20</v>
      </c>
    </row>
    <row r="133" spans="1:6">
      <c r="A133" s="8"/>
      <c r="B133" s="196"/>
      <c r="C133" s="195"/>
      <c r="D133" s="196"/>
      <c r="E133" s="196"/>
      <c r="F133" s="196" t="s">
        <v>192</v>
      </c>
    </row>
  </sheetData>
  <phoneticPr fontId="39" type="noConversion"/>
  <conditionalFormatting sqref="B129:B130">
    <cfRule type="duplicateValues" dxfId="15" priority="3"/>
  </conditionalFormatting>
  <conditionalFormatting sqref="B131:B132 B118:B128">
    <cfRule type="duplicateValues" dxfId="14" priority="5"/>
  </conditionalFormatting>
  <conditionalFormatting sqref="C118:C129">
    <cfRule type="duplicateValues" dxfId="13" priority="4"/>
  </conditionalFormatting>
  <conditionalFormatting sqref="E118:E130">
    <cfRule type="duplicateValues" dxfId="12" priority="6"/>
  </conditionalFormatting>
  <conditionalFormatting sqref="N20:N91">
    <cfRule type="cellIs" dxfId="11" priority="1" operator="notEqual">
      <formula>0</formula>
    </cfRule>
    <cfRule type="cellIs" dxfId="10" priority="2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87D4-61B2-7A4D-A421-5FB5FEC6418A}">
  <dimension ref="A1:Y171"/>
  <sheetViews>
    <sheetView topLeftCell="A25" workbookViewId="0">
      <selection activeCell="AB79" sqref="AB79"/>
    </sheetView>
  </sheetViews>
  <sheetFormatPr baseColWidth="10" defaultColWidth="11" defaultRowHeight="16"/>
  <cols>
    <col min="2" max="2" width="18" customWidth="1"/>
    <col min="11" max="11" width="19.6640625" customWidth="1"/>
    <col min="13" max="13" width="14.83203125" customWidth="1"/>
    <col min="14" max="14" width="25.1640625" customWidth="1"/>
    <col min="20" max="25" width="11" hidden="1" customWidth="1"/>
  </cols>
  <sheetData>
    <row r="1" spans="1:25">
      <c r="A1" s="76"/>
      <c r="B1" s="77" t="s">
        <v>126</v>
      </c>
      <c r="C1" s="77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5"/>
      <c r="P1" s="75"/>
      <c r="Q1" s="158"/>
      <c r="R1" s="107"/>
      <c r="S1" s="107"/>
      <c r="T1" s="203"/>
      <c r="U1" s="203"/>
      <c r="V1" s="204"/>
      <c r="W1" s="204"/>
      <c r="X1" s="204"/>
      <c r="Y1" s="204"/>
    </row>
    <row r="2" spans="1:25">
      <c r="A2" s="79" t="s">
        <v>427</v>
      </c>
      <c r="B2" s="80" t="s">
        <v>152</v>
      </c>
      <c r="C2" s="108"/>
      <c r="D2" s="81" t="s">
        <v>29</v>
      </c>
      <c r="E2" s="81" t="s">
        <v>28</v>
      </c>
      <c r="F2" s="81" t="s">
        <v>4</v>
      </c>
      <c r="G2" s="81" t="s">
        <v>27</v>
      </c>
      <c r="H2" s="81" t="s">
        <v>26</v>
      </c>
      <c r="I2" s="81" t="s">
        <v>125</v>
      </c>
      <c r="J2" s="81" t="s">
        <v>124</v>
      </c>
      <c r="K2" s="81" t="s">
        <v>339</v>
      </c>
      <c r="L2" s="81" t="s">
        <v>397</v>
      </c>
      <c r="M2" s="81" t="s">
        <v>525</v>
      </c>
      <c r="N2" s="81" t="s">
        <v>355</v>
      </c>
      <c r="O2" s="75"/>
      <c r="P2" s="75"/>
      <c r="Q2" s="158"/>
      <c r="R2" s="107"/>
      <c r="X2" s="204"/>
      <c r="Y2" s="204"/>
    </row>
    <row r="3" spans="1:25">
      <c r="A3" s="82"/>
      <c r="B3" s="83"/>
      <c r="C3" s="109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75"/>
      <c r="P3" s="75"/>
      <c r="Q3" s="158"/>
      <c r="R3" s="107"/>
      <c r="X3" s="204"/>
      <c r="Y3" s="204"/>
    </row>
    <row r="4" spans="1:25">
      <c r="A4" s="228" t="s">
        <v>60</v>
      </c>
      <c r="B4" s="228" t="s">
        <v>169</v>
      </c>
      <c r="C4" s="115">
        <v>636211</v>
      </c>
      <c r="D4" s="86">
        <v>1</v>
      </c>
      <c r="E4" s="86">
        <v>1</v>
      </c>
      <c r="F4" s="86">
        <v>1</v>
      </c>
      <c r="G4" s="86">
        <v>1</v>
      </c>
      <c r="H4" s="86">
        <v>1</v>
      </c>
      <c r="I4" s="84"/>
      <c r="J4" s="84"/>
      <c r="K4" s="160" t="s">
        <v>364</v>
      </c>
      <c r="L4" s="205" t="s">
        <v>398</v>
      </c>
      <c r="M4" s="205"/>
      <c r="N4" s="206"/>
      <c r="O4" s="75"/>
      <c r="P4" s="75"/>
      <c r="Q4" s="158"/>
      <c r="R4" s="107"/>
      <c r="X4" s="204"/>
      <c r="Y4" s="204"/>
    </row>
    <row r="5" spans="1:25">
      <c r="A5" s="228" t="s">
        <v>140</v>
      </c>
      <c r="B5" s="228" t="s">
        <v>139</v>
      </c>
      <c r="C5" s="115">
        <v>622494</v>
      </c>
      <c r="D5" s="86">
        <v>1</v>
      </c>
      <c r="E5" s="86">
        <v>1</v>
      </c>
      <c r="F5" s="86">
        <v>1</v>
      </c>
      <c r="G5" s="86">
        <v>1</v>
      </c>
      <c r="H5" s="86">
        <v>1</v>
      </c>
      <c r="I5" s="84"/>
      <c r="J5" s="84"/>
      <c r="K5" s="207" t="s">
        <v>345</v>
      </c>
      <c r="L5" s="86" t="s">
        <v>398</v>
      </c>
      <c r="M5" s="86"/>
      <c r="N5" s="208"/>
      <c r="O5" s="75"/>
      <c r="P5" s="75"/>
      <c r="Q5" s="158"/>
      <c r="R5" s="107"/>
      <c r="X5" s="204"/>
      <c r="Y5" s="204"/>
    </row>
    <row r="6" spans="1:25">
      <c r="A6" s="228" t="s">
        <v>123</v>
      </c>
      <c r="B6" s="228" t="s">
        <v>122</v>
      </c>
      <c r="C6" s="115">
        <v>607814</v>
      </c>
      <c r="D6" s="84"/>
      <c r="E6" s="84"/>
      <c r="F6" s="84"/>
      <c r="G6" s="84"/>
      <c r="H6" s="84"/>
      <c r="I6" s="84"/>
      <c r="J6" s="84"/>
      <c r="K6" s="207" t="s">
        <v>340</v>
      </c>
      <c r="L6" s="86" t="s">
        <v>399</v>
      </c>
      <c r="M6" s="86"/>
      <c r="N6" s="208" t="s">
        <v>356</v>
      </c>
      <c r="O6" s="75"/>
      <c r="P6" s="75"/>
      <c r="Q6" s="158"/>
      <c r="R6" s="107"/>
      <c r="X6" s="204"/>
      <c r="Y6" s="204"/>
    </row>
    <row r="7" spans="1:25">
      <c r="A7" s="228" t="s">
        <v>72</v>
      </c>
      <c r="B7" s="228" t="s">
        <v>121</v>
      </c>
      <c r="C7" s="115">
        <v>562063</v>
      </c>
      <c r="D7" s="84"/>
      <c r="E7" s="86">
        <v>1</v>
      </c>
      <c r="F7" s="86">
        <v>1</v>
      </c>
      <c r="G7" s="84"/>
      <c r="H7" s="84"/>
      <c r="I7" s="84"/>
      <c r="J7" s="84"/>
      <c r="K7" s="207" t="s">
        <v>371</v>
      </c>
      <c r="L7" s="86" t="s">
        <v>399</v>
      </c>
      <c r="M7" s="86"/>
      <c r="N7" s="208"/>
      <c r="O7" s="75"/>
      <c r="P7" s="75"/>
      <c r="Q7" s="158"/>
      <c r="R7" s="107"/>
      <c r="X7" s="204"/>
      <c r="Y7" s="204"/>
    </row>
    <row r="8" spans="1:25">
      <c r="A8" s="228" t="s">
        <v>120</v>
      </c>
      <c r="B8" s="228" t="s">
        <v>119</v>
      </c>
      <c r="C8" s="115">
        <v>604182</v>
      </c>
      <c r="D8" s="84"/>
      <c r="E8" s="86">
        <v>1</v>
      </c>
      <c r="F8" s="86">
        <v>1</v>
      </c>
      <c r="G8" s="84"/>
      <c r="H8" s="84"/>
      <c r="I8" s="84"/>
      <c r="J8" s="84"/>
      <c r="K8" s="207" t="s">
        <v>369</v>
      </c>
      <c r="L8" s="86" t="s">
        <v>399</v>
      </c>
      <c r="M8" s="86"/>
      <c r="N8" s="208"/>
      <c r="O8" s="75"/>
      <c r="P8" s="75"/>
      <c r="Q8" s="158"/>
      <c r="R8" s="107"/>
      <c r="X8" s="204"/>
      <c r="Y8" s="204"/>
    </row>
    <row r="9" spans="1:25" ht="17" customHeight="1">
      <c r="A9" s="228" t="s">
        <v>262</v>
      </c>
      <c r="B9" s="228" t="s">
        <v>263</v>
      </c>
      <c r="C9" s="115">
        <v>647635</v>
      </c>
      <c r="D9" s="86">
        <v>1</v>
      </c>
      <c r="E9" s="86">
        <v>1</v>
      </c>
      <c r="F9" s="86">
        <v>1</v>
      </c>
      <c r="G9" s="86">
        <v>1</v>
      </c>
      <c r="H9" s="86">
        <v>1</v>
      </c>
      <c r="I9" s="84"/>
      <c r="J9" s="84"/>
      <c r="K9" s="207" t="s">
        <v>370</v>
      </c>
      <c r="L9" s="86" t="s">
        <v>398</v>
      </c>
      <c r="M9" s="86"/>
      <c r="N9" s="208"/>
      <c r="O9" s="75"/>
      <c r="P9" s="75"/>
      <c r="Q9" s="158"/>
      <c r="R9" s="107"/>
      <c r="X9" s="204"/>
      <c r="Y9" s="204"/>
    </row>
    <row r="10" spans="1:25">
      <c r="A10" s="228" t="s">
        <v>118</v>
      </c>
      <c r="B10" s="228" t="s">
        <v>117</v>
      </c>
      <c r="C10" s="115">
        <v>617996</v>
      </c>
      <c r="D10" s="86">
        <v>1</v>
      </c>
      <c r="E10" s="86">
        <v>1</v>
      </c>
      <c r="F10" s="84"/>
      <c r="G10" s="86">
        <v>1</v>
      </c>
      <c r="H10" s="86">
        <v>1</v>
      </c>
      <c r="I10" s="84"/>
      <c r="J10" s="84"/>
      <c r="K10" s="207" t="s">
        <v>340</v>
      </c>
      <c r="L10" s="86" t="s">
        <v>399</v>
      </c>
      <c r="M10" s="86"/>
      <c r="N10" s="208"/>
      <c r="O10" s="75"/>
      <c r="P10" s="75"/>
      <c r="Q10" s="158"/>
      <c r="R10" s="107"/>
      <c r="X10" s="204"/>
      <c r="Y10" s="204"/>
    </row>
    <row r="11" spans="1:25">
      <c r="A11" s="228" t="s">
        <v>147</v>
      </c>
      <c r="B11" s="228" t="s">
        <v>117</v>
      </c>
      <c r="C11" s="115">
        <v>640383</v>
      </c>
      <c r="D11" s="86">
        <v>1</v>
      </c>
      <c r="E11" s="86">
        <v>1</v>
      </c>
      <c r="F11" s="86">
        <v>1</v>
      </c>
      <c r="G11" s="86">
        <v>1</v>
      </c>
      <c r="H11" s="86">
        <v>1</v>
      </c>
      <c r="I11" s="84"/>
      <c r="J11" s="84"/>
      <c r="K11" s="207" t="s">
        <v>345</v>
      </c>
      <c r="L11" s="86" t="s">
        <v>399</v>
      </c>
      <c r="M11" s="86"/>
      <c r="N11" s="208"/>
      <c r="O11" s="75"/>
      <c r="P11" s="75"/>
      <c r="Q11" s="158"/>
      <c r="R11" s="158"/>
      <c r="S11" s="158"/>
      <c r="T11" s="158"/>
      <c r="U11" s="158"/>
      <c r="X11" s="204"/>
      <c r="Y11" s="204"/>
    </row>
    <row r="12" spans="1:25">
      <c r="A12" s="228" t="s">
        <v>116</v>
      </c>
      <c r="B12" s="228" t="s">
        <v>115</v>
      </c>
      <c r="C12" s="115">
        <v>620873</v>
      </c>
      <c r="D12" s="86">
        <v>1</v>
      </c>
      <c r="E12" s="86">
        <v>1</v>
      </c>
      <c r="F12" s="86">
        <v>1</v>
      </c>
      <c r="G12" s="86">
        <v>1</v>
      </c>
      <c r="H12" s="86">
        <v>1</v>
      </c>
      <c r="I12" s="84"/>
      <c r="J12" s="84"/>
      <c r="K12" s="207" t="s">
        <v>345</v>
      </c>
      <c r="L12" s="86" t="s">
        <v>398</v>
      </c>
      <c r="M12" s="86"/>
      <c r="N12" s="208"/>
      <c r="O12" s="75"/>
      <c r="P12" s="75"/>
      <c r="Q12" s="158"/>
      <c r="R12" s="107"/>
      <c r="X12" s="204"/>
      <c r="Y12" s="204"/>
    </row>
    <row r="13" spans="1:25">
      <c r="A13" s="228" t="s">
        <v>114</v>
      </c>
      <c r="B13" s="228" t="s">
        <v>113</v>
      </c>
      <c r="C13" s="115">
        <v>95656</v>
      </c>
      <c r="D13" s="86">
        <v>1</v>
      </c>
      <c r="E13" s="86">
        <v>1</v>
      </c>
      <c r="F13" s="86">
        <v>1</v>
      </c>
      <c r="G13" s="86">
        <v>1</v>
      </c>
      <c r="H13" s="86">
        <v>1</v>
      </c>
      <c r="I13" s="84"/>
      <c r="J13" s="84"/>
      <c r="K13" s="207" t="s">
        <v>364</v>
      </c>
      <c r="L13" s="86" t="s">
        <v>399</v>
      </c>
      <c r="M13" s="86"/>
      <c r="N13" s="208"/>
      <c r="O13" s="75"/>
      <c r="P13" s="75"/>
      <c r="Q13" s="158"/>
      <c r="R13" s="107"/>
      <c r="X13" s="204"/>
      <c r="Y13" s="204"/>
    </row>
    <row r="14" spans="1:25">
      <c r="A14" s="228" t="s">
        <v>112</v>
      </c>
      <c r="B14" s="228" t="s">
        <v>111</v>
      </c>
      <c r="C14" s="115">
        <v>553383</v>
      </c>
      <c r="D14" s="86">
        <v>1</v>
      </c>
      <c r="E14" s="86">
        <v>1</v>
      </c>
      <c r="F14" s="86">
        <v>1</v>
      </c>
      <c r="G14" s="86">
        <v>1</v>
      </c>
      <c r="H14" s="86">
        <v>1</v>
      </c>
      <c r="I14" s="84"/>
      <c r="J14" s="84"/>
      <c r="K14" s="207" t="s">
        <v>345</v>
      </c>
      <c r="L14" s="86" t="s">
        <v>398</v>
      </c>
      <c r="M14" s="86"/>
      <c r="N14" s="208"/>
      <c r="O14" s="75"/>
      <c r="P14" s="75"/>
      <c r="Q14" s="158"/>
      <c r="R14" s="107"/>
      <c r="X14" s="204"/>
      <c r="Y14" s="204"/>
    </row>
    <row r="15" spans="1:25">
      <c r="A15" s="228" t="s">
        <v>392</v>
      </c>
      <c r="B15" s="228" t="s">
        <v>391</v>
      </c>
      <c r="C15" s="115"/>
      <c r="D15" s="86">
        <v>1</v>
      </c>
      <c r="E15" s="86">
        <v>1</v>
      </c>
      <c r="F15" s="86">
        <v>1</v>
      </c>
      <c r="G15" s="84"/>
      <c r="H15" s="86">
        <v>1</v>
      </c>
      <c r="I15" s="84"/>
      <c r="J15" s="84"/>
      <c r="K15" s="207"/>
      <c r="L15" s="86" t="s">
        <v>399</v>
      </c>
      <c r="M15" s="86"/>
      <c r="N15" s="208"/>
      <c r="O15" s="75" t="s">
        <v>0</v>
      </c>
      <c r="P15" s="75"/>
      <c r="Q15" s="158"/>
      <c r="R15" s="107"/>
      <c r="X15" s="204"/>
      <c r="Y15" s="204"/>
    </row>
    <row r="16" spans="1:25">
      <c r="A16" s="228" t="s">
        <v>110</v>
      </c>
      <c r="B16" s="228" t="s">
        <v>109</v>
      </c>
      <c r="C16" s="115">
        <v>600886</v>
      </c>
      <c r="D16" s="86">
        <v>1</v>
      </c>
      <c r="E16" s="86">
        <v>1</v>
      </c>
      <c r="F16" s="86">
        <v>1</v>
      </c>
      <c r="G16" s="86">
        <v>1</v>
      </c>
      <c r="H16" s="86">
        <v>1</v>
      </c>
      <c r="I16" s="84"/>
      <c r="J16" s="84"/>
      <c r="K16" s="207"/>
      <c r="L16" s="86" t="s">
        <v>399</v>
      </c>
      <c r="M16" s="86"/>
      <c r="N16" s="208"/>
      <c r="O16" s="75"/>
      <c r="P16" s="75"/>
      <c r="Q16" s="158"/>
      <c r="R16" s="107"/>
      <c r="X16" s="204"/>
      <c r="Y16" s="204"/>
    </row>
    <row r="17" spans="1:25">
      <c r="A17" s="228" t="s">
        <v>107</v>
      </c>
      <c r="B17" s="228" t="s">
        <v>106</v>
      </c>
      <c r="C17" s="115">
        <v>627561</v>
      </c>
      <c r="D17" s="86">
        <v>1</v>
      </c>
      <c r="E17" s="86">
        <v>1</v>
      </c>
      <c r="F17" s="86">
        <v>1</v>
      </c>
      <c r="G17" s="86">
        <v>1</v>
      </c>
      <c r="H17" s="86">
        <v>1</v>
      </c>
      <c r="I17" s="84"/>
      <c r="J17" s="84"/>
      <c r="K17" s="207" t="s">
        <v>343</v>
      </c>
      <c r="L17" s="86" t="s">
        <v>398</v>
      </c>
      <c r="M17" s="86"/>
      <c r="N17" s="208"/>
      <c r="O17" s="75"/>
      <c r="P17" s="107"/>
      <c r="Q17" s="158"/>
      <c r="R17" s="107"/>
      <c r="X17" s="204"/>
      <c r="Y17" s="204"/>
    </row>
    <row r="18" spans="1:25">
      <c r="A18" s="228" t="s">
        <v>105</v>
      </c>
      <c r="B18" s="228" t="s">
        <v>104</v>
      </c>
      <c r="C18" s="115">
        <v>608629</v>
      </c>
      <c r="D18" s="86">
        <v>1</v>
      </c>
      <c r="E18" s="86">
        <v>1</v>
      </c>
      <c r="F18" s="86">
        <v>1</v>
      </c>
      <c r="G18" s="86">
        <v>1</v>
      </c>
      <c r="H18" s="84"/>
      <c r="I18" s="84"/>
      <c r="J18" s="84"/>
      <c r="K18" s="207" t="s">
        <v>344</v>
      </c>
      <c r="L18" s="86" t="s">
        <v>399</v>
      </c>
      <c r="M18" s="86"/>
      <c r="N18" s="208"/>
      <c r="O18" s="75"/>
      <c r="P18" s="107"/>
      <c r="Q18" s="158"/>
      <c r="R18" s="107"/>
      <c r="X18" s="204"/>
      <c r="Y18" s="204"/>
    </row>
    <row r="19" spans="1:25">
      <c r="A19" s="228" t="s">
        <v>103</v>
      </c>
      <c r="B19" s="228" t="s">
        <v>102</v>
      </c>
      <c r="C19" s="115">
        <v>619504</v>
      </c>
      <c r="D19" s="86">
        <v>1</v>
      </c>
      <c r="E19" s="84"/>
      <c r="F19" s="86">
        <v>1</v>
      </c>
      <c r="G19" s="86">
        <v>1</v>
      </c>
      <c r="H19" s="86">
        <v>1</v>
      </c>
      <c r="I19" s="84"/>
      <c r="J19" s="84"/>
      <c r="K19" s="207" t="s">
        <v>341</v>
      </c>
      <c r="L19" s="86" t="s">
        <v>399</v>
      </c>
      <c r="M19" s="86"/>
      <c r="N19" s="208"/>
      <c r="O19" s="75"/>
      <c r="P19" s="107"/>
      <c r="Q19" s="158"/>
      <c r="R19" s="107"/>
      <c r="S19" s="107"/>
      <c r="T19" s="203"/>
      <c r="U19" s="203"/>
      <c r="V19" s="204"/>
      <c r="W19" s="204"/>
      <c r="X19" s="204"/>
      <c r="Y19" s="204"/>
    </row>
    <row r="20" spans="1:25">
      <c r="A20" s="228" t="s">
        <v>127</v>
      </c>
      <c r="B20" s="228" t="s">
        <v>128</v>
      </c>
      <c r="C20" s="115">
        <v>617995</v>
      </c>
      <c r="D20" s="84"/>
      <c r="E20" s="84"/>
      <c r="F20" s="84"/>
      <c r="G20" s="84"/>
      <c r="H20" s="84"/>
      <c r="I20" s="84"/>
      <c r="J20" s="84"/>
      <c r="K20" s="207" t="s">
        <v>345</v>
      </c>
      <c r="L20" s="86" t="s">
        <v>398</v>
      </c>
      <c r="M20" s="208" t="s">
        <v>526</v>
      </c>
      <c r="N20" s="208" t="s">
        <v>356</v>
      </c>
      <c r="O20" s="75" t="s">
        <v>0</v>
      </c>
      <c r="P20" s="107"/>
      <c r="Q20" s="158"/>
      <c r="R20" s="107"/>
      <c r="S20" s="107"/>
      <c r="T20" s="202"/>
      <c r="U20" s="202"/>
      <c r="V20" s="202"/>
      <c r="W20" s="202"/>
      <c r="X20" s="202"/>
      <c r="Y20" s="202"/>
    </row>
    <row r="21" spans="1:25">
      <c r="A21" s="228" t="s">
        <v>101</v>
      </c>
      <c r="B21" s="228" t="s">
        <v>100</v>
      </c>
      <c r="C21" s="115">
        <v>605585</v>
      </c>
      <c r="D21" s="84"/>
      <c r="E21" s="84"/>
      <c r="F21" s="84"/>
      <c r="G21" s="87">
        <v>1</v>
      </c>
      <c r="H21" s="84"/>
      <c r="I21" s="84"/>
      <c r="J21" s="84"/>
      <c r="K21" s="207" t="s">
        <v>345</v>
      </c>
      <c r="L21" s="86" t="s">
        <v>399</v>
      </c>
      <c r="M21" s="86"/>
      <c r="N21" s="208"/>
      <c r="O21" s="75"/>
      <c r="P21" s="107"/>
      <c r="Q21" s="158"/>
      <c r="R21" s="107"/>
      <c r="S21" s="107"/>
      <c r="T21" s="203"/>
      <c r="U21" s="203"/>
      <c r="V21" s="204"/>
      <c r="W21" s="204"/>
      <c r="X21" s="204"/>
      <c r="Y21" s="204"/>
    </row>
    <row r="22" spans="1:25">
      <c r="A22" s="228" t="s">
        <v>264</v>
      </c>
      <c r="B22" s="228" t="s">
        <v>265</v>
      </c>
      <c r="C22" s="115"/>
      <c r="D22" s="86">
        <v>1</v>
      </c>
      <c r="E22" s="86">
        <v>1</v>
      </c>
      <c r="F22" s="86">
        <v>1</v>
      </c>
      <c r="G22" s="86">
        <v>1</v>
      </c>
      <c r="H22" s="86">
        <v>1</v>
      </c>
      <c r="I22" s="84"/>
      <c r="J22" s="84"/>
      <c r="K22" s="207"/>
      <c r="L22" s="86" t="s">
        <v>398</v>
      </c>
      <c r="M22" s="86"/>
      <c r="N22" s="208"/>
      <c r="O22" s="75"/>
      <c r="P22" s="107" t="s">
        <v>0</v>
      </c>
      <c r="Q22" s="158"/>
      <c r="R22" s="107"/>
      <c r="S22" s="107"/>
      <c r="T22" s="203"/>
      <c r="U22" s="203"/>
      <c r="V22" s="204"/>
      <c r="W22" s="204"/>
      <c r="X22" s="204"/>
      <c r="Y22" s="204"/>
    </row>
    <row r="23" spans="1:25">
      <c r="A23" s="228" t="s">
        <v>99</v>
      </c>
      <c r="B23" s="228" t="s">
        <v>98</v>
      </c>
      <c r="C23" s="115">
        <v>549169</v>
      </c>
      <c r="D23" s="86">
        <v>1</v>
      </c>
      <c r="E23" s="86">
        <v>1</v>
      </c>
      <c r="F23" s="84"/>
      <c r="G23" s="86">
        <v>1</v>
      </c>
      <c r="H23" s="86">
        <v>1</v>
      </c>
      <c r="I23" s="84"/>
      <c r="J23" s="84"/>
      <c r="K23" s="207" t="s">
        <v>345</v>
      </c>
      <c r="L23" s="86" t="s">
        <v>398</v>
      </c>
      <c r="M23" s="86"/>
      <c r="N23" s="208"/>
      <c r="O23" s="75"/>
      <c r="P23" s="107"/>
      <c r="Q23" s="158"/>
      <c r="R23" s="107"/>
      <c r="S23" s="107"/>
      <c r="T23" s="203"/>
      <c r="U23" s="203"/>
      <c r="V23" s="204"/>
      <c r="W23" s="204"/>
      <c r="X23" s="204"/>
      <c r="Y23" s="204"/>
    </row>
    <row r="24" spans="1:25">
      <c r="A24" s="228" t="s">
        <v>306</v>
      </c>
      <c r="B24" s="228" t="s">
        <v>307</v>
      </c>
      <c r="C24" s="115">
        <v>646985</v>
      </c>
      <c r="D24" s="86">
        <v>1</v>
      </c>
      <c r="E24" s="86">
        <v>1</v>
      </c>
      <c r="F24" s="86">
        <v>1</v>
      </c>
      <c r="G24" s="86">
        <v>1</v>
      </c>
      <c r="H24" s="86">
        <v>1</v>
      </c>
      <c r="I24" s="84"/>
      <c r="J24" s="84"/>
      <c r="K24" s="207" t="s">
        <v>559</v>
      </c>
      <c r="L24" s="86" t="s">
        <v>398</v>
      </c>
      <c r="M24" s="86"/>
      <c r="N24" s="208"/>
      <c r="O24" s="75"/>
      <c r="P24" s="107"/>
      <c r="Q24" s="158" t="s">
        <v>0</v>
      </c>
      <c r="R24" s="107"/>
      <c r="S24" s="107"/>
      <c r="T24" s="203"/>
      <c r="U24" s="203"/>
      <c r="V24" s="204"/>
      <c r="W24" s="204"/>
      <c r="X24" s="204"/>
      <c r="Y24" s="204"/>
    </row>
    <row r="25" spans="1:25">
      <c r="A25" s="228" t="s">
        <v>302</v>
      </c>
      <c r="B25" s="228" t="s">
        <v>303</v>
      </c>
      <c r="C25" s="115" t="s">
        <v>384</v>
      </c>
      <c r="D25" s="84"/>
      <c r="E25" s="84"/>
      <c r="F25" s="84"/>
      <c r="G25" s="84"/>
      <c r="H25" s="84"/>
      <c r="I25" s="84"/>
      <c r="J25" s="84"/>
      <c r="K25" s="207" t="s">
        <v>341</v>
      </c>
      <c r="L25" s="86" t="s">
        <v>399</v>
      </c>
      <c r="M25" s="86"/>
      <c r="N25" s="208"/>
      <c r="O25" s="75"/>
      <c r="P25" s="107"/>
      <c r="Q25" s="209"/>
      <c r="R25" s="158"/>
      <c r="S25" s="107"/>
      <c r="T25" s="203"/>
      <c r="U25" s="203"/>
      <c r="V25" s="204"/>
      <c r="W25" s="204"/>
      <c r="X25" s="204"/>
      <c r="Y25" s="204"/>
    </row>
    <row r="26" spans="1:25">
      <c r="A26" s="228" t="s">
        <v>86</v>
      </c>
      <c r="B26" s="228" t="s">
        <v>146</v>
      </c>
      <c r="C26" s="115">
        <v>626925</v>
      </c>
      <c r="D26" s="84"/>
      <c r="E26" s="86">
        <v>1</v>
      </c>
      <c r="F26" s="86">
        <v>1</v>
      </c>
      <c r="G26" s="86">
        <v>1</v>
      </c>
      <c r="H26" s="86">
        <v>1</v>
      </c>
      <c r="I26" s="84"/>
      <c r="J26" s="84"/>
      <c r="K26" s="207" t="s">
        <v>364</v>
      </c>
      <c r="L26" s="86" t="s">
        <v>398</v>
      </c>
      <c r="M26" s="86"/>
      <c r="N26" s="208"/>
      <c r="O26" s="75"/>
      <c r="P26" s="199"/>
      <c r="Q26" s="158"/>
      <c r="R26" s="107"/>
      <c r="S26" s="107"/>
      <c r="T26" s="203"/>
      <c r="U26" s="203"/>
      <c r="V26" s="204"/>
      <c r="W26" s="204"/>
      <c r="X26" s="204"/>
      <c r="Y26" s="204"/>
    </row>
    <row r="27" spans="1:25">
      <c r="A27" s="228" t="s">
        <v>108</v>
      </c>
      <c r="B27" s="228" t="s">
        <v>144</v>
      </c>
      <c r="C27" s="115">
        <v>618284</v>
      </c>
      <c r="D27" s="86">
        <v>1</v>
      </c>
      <c r="E27" s="86">
        <v>1</v>
      </c>
      <c r="F27" s="84"/>
      <c r="G27" s="86">
        <v>1</v>
      </c>
      <c r="H27" s="86">
        <v>1</v>
      </c>
      <c r="I27" s="84"/>
      <c r="J27" s="84"/>
      <c r="K27" s="207" t="s">
        <v>17</v>
      </c>
      <c r="L27" s="86" t="s">
        <v>399</v>
      </c>
      <c r="M27" s="86"/>
      <c r="N27" s="208"/>
      <c r="O27" s="75"/>
      <c r="P27" s="199"/>
      <c r="Q27" s="158"/>
      <c r="R27" s="107"/>
      <c r="S27" s="107"/>
      <c r="T27" s="203"/>
      <c r="U27" s="203"/>
      <c r="V27" s="204"/>
      <c r="W27" s="204"/>
      <c r="X27" s="204"/>
      <c r="Y27" s="204"/>
    </row>
    <row r="28" spans="1:25">
      <c r="A28" s="228" t="s">
        <v>97</v>
      </c>
      <c r="B28" s="228" t="s">
        <v>96</v>
      </c>
      <c r="C28" s="115">
        <v>516338</v>
      </c>
      <c r="D28" s="88">
        <v>1</v>
      </c>
      <c r="E28" s="88">
        <v>1</v>
      </c>
      <c r="F28" s="84"/>
      <c r="G28" s="84"/>
      <c r="H28" s="84"/>
      <c r="I28" s="84"/>
      <c r="J28" s="84"/>
      <c r="K28" s="207"/>
      <c r="L28" s="86" t="s">
        <v>399</v>
      </c>
      <c r="M28" s="86"/>
      <c r="N28" s="208"/>
      <c r="O28" s="75"/>
      <c r="P28" s="199"/>
      <c r="Q28" s="158"/>
      <c r="R28" s="107"/>
      <c r="S28" s="107"/>
      <c r="T28" s="203"/>
      <c r="U28" s="203"/>
      <c r="V28" s="204"/>
      <c r="W28" s="204"/>
      <c r="X28" s="204"/>
      <c r="Y28" s="204"/>
    </row>
    <row r="29" spans="1:25">
      <c r="A29" s="228" t="s">
        <v>221</v>
      </c>
      <c r="B29" s="228" t="s">
        <v>222</v>
      </c>
      <c r="C29" s="115">
        <v>625326</v>
      </c>
      <c r="D29" s="86">
        <v>1</v>
      </c>
      <c r="E29" s="84"/>
      <c r="F29" s="86">
        <v>1</v>
      </c>
      <c r="G29" s="86">
        <v>1</v>
      </c>
      <c r="H29" s="86">
        <v>1</v>
      </c>
      <c r="I29" s="84"/>
      <c r="J29" s="84"/>
      <c r="K29" s="207" t="s">
        <v>365</v>
      </c>
      <c r="L29" s="86" t="s">
        <v>398</v>
      </c>
      <c r="M29" s="86"/>
      <c r="N29" s="208"/>
      <c r="O29" s="75"/>
      <c r="P29" s="200"/>
      <c r="Q29" s="158"/>
      <c r="R29" s="107"/>
      <c r="S29" s="107"/>
      <c r="T29" s="203"/>
      <c r="U29" s="203"/>
      <c r="V29" s="204"/>
      <c r="W29" s="204"/>
      <c r="X29" s="204"/>
      <c r="Y29" s="204"/>
    </row>
    <row r="30" spans="1:25">
      <c r="A30" s="228" t="s">
        <v>246</v>
      </c>
      <c r="B30" s="228" t="s">
        <v>247</v>
      </c>
      <c r="C30" s="115">
        <v>641709</v>
      </c>
      <c r="D30" s="88">
        <v>1</v>
      </c>
      <c r="E30" s="88">
        <v>1</v>
      </c>
      <c r="F30" s="88">
        <v>1</v>
      </c>
      <c r="G30" s="88">
        <v>1</v>
      </c>
      <c r="H30" s="88">
        <v>1</v>
      </c>
      <c r="I30" s="84"/>
      <c r="J30" s="84"/>
      <c r="K30" s="207" t="s">
        <v>345</v>
      </c>
      <c r="L30" s="86" t="s">
        <v>398</v>
      </c>
      <c r="M30" s="86"/>
      <c r="N30" s="208"/>
      <c r="O30" s="75"/>
      <c r="P30" s="199"/>
      <c r="Q30" s="158"/>
      <c r="R30" s="107"/>
      <c r="S30" s="107"/>
      <c r="T30" s="203"/>
      <c r="U30" s="203"/>
      <c r="V30" s="204"/>
      <c r="W30" s="204"/>
      <c r="X30" s="204"/>
      <c r="Y30" s="204"/>
    </row>
    <row r="31" spans="1:25">
      <c r="A31" s="228" t="s">
        <v>296</v>
      </c>
      <c r="B31" s="228" t="s">
        <v>297</v>
      </c>
      <c r="C31" s="115">
        <v>639027</v>
      </c>
      <c r="D31" s="86">
        <v>1</v>
      </c>
      <c r="E31" s="84"/>
      <c r="F31" s="86">
        <v>1</v>
      </c>
      <c r="G31" s="86">
        <v>1</v>
      </c>
      <c r="H31" s="86">
        <v>1</v>
      </c>
      <c r="I31" s="84"/>
      <c r="J31" s="84"/>
      <c r="K31" s="207" t="s">
        <v>341</v>
      </c>
      <c r="L31" s="86" t="s">
        <v>399</v>
      </c>
      <c r="M31" s="86"/>
      <c r="N31" s="208"/>
      <c r="O31" s="75"/>
      <c r="P31" s="199"/>
      <c r="Q31" s="158"/>
      <c r="R31" s="107"/>
      <c r="S31" s="107"/>
      <c r="T31" s="203"/>
      <c r="U31" s="203"/>
      <c r="V31" s="204"/>
      <c r="W31" s="204"/>
      <c r="X31" s="204"/>
      <c r="Y31" s="204"/>
    </row>
    <row r="32" spans="1:25">
      <c r="A32" s="228" t="s">
        <v>95</v>
      </c>
      <c r="B32" s="228" t="s">
        <v>94</v>
      </c>
      <c r="C32" s="115">
        <v>618080</v>
      </c>
      <c r="D32" s="84"/>
      <c r="E32" s="84"/>
      <c r="F32" s="84"/>
      <c r="G32" s="84"/>
      <c r="H32" s="84"/>
      <c r="I32" s="84"/>
      <c r="J32" s="84"/>
      <c r="K32" s="207" t="s">
        <v>345</v>
      </c>
      <c r="L32" s="86" t="s">
        <v>398</v>
      </c>
      <c r="M32" s="86"/>
      <c r="N32" s="208"/>
      <c r="O32" s="75"/>
      <c r="P32" s="199"/>
      <c r="Q32" s="158"/>
      <c r="R32" s="107"/>
      <c r="S32" s="107"/>
      <c r="T32" s="203"/>
      <c r="U32" s="203"/>
      <c r="V32" s="204"/>
      <c r="W32" s="204"/>
      <c r="X32" s="204"/>
      <c r="Y32" s="204"/>
    </row>
    <row r="33" spans="1:25">
      <c r="A33" s="228" t="s">
        <v>93</v>
      </c>
      <c r="B33" s="228" t="s">
        <v>92</v>
      </c>
      <c r="C33" s="115">
        <v>604196</v>
      </c>
      <c r="D33" s="84"/>
      <c r="E33" s="88">
        <v>1</v>
      </c>
      <c r="F33" s="84"/>
      <c r="G33" s="88">
        <v>1</v>
      </c>
      <c r="H33" s="88">
        <v>1</v>
      </c>
      <c r="I33" s="84"/>
      <c r="J33" s="84"/>
      <c r="K33" s="207" t="s">
        <v>345</v>
      </c>
      <c r="L33" s="86" t="s">
        <v>398</v>
      </c>
      <c r="M33" s="86"/>
      <c r="N33" s="208"/>
      <c r="O33" s="75"/>
      <c r="P33" s="199"/>
      <c r="Q33" s="158"/>
      <c r="R33" s="107"/>
      <c r="S33" s="107"/>
      <c r="T33" s="203"/>
      <c r="U33" s="203"/>
      <c r="V33" s="204"/>
      <c r="W33" s="204"/>
      <c r="X33" s="204"/>
      <c r="Y33" s="204"/>
    </row>
    <row r="34" spans="1:25">
      <c r="A34" s="228" t="s">
        <v>91</v>
      </c>
      <c r="B34" s="228" t="s">
        <v>89</v>
      </c>
      <c r="C34" s="115">
        <v>610408</v>
      </c>
      <c r="D34" s="88">
        <v>1</v>
      </c>
      <c r="E34" s="86">
        <v>1</v>
      </c>
      <c r="F34" s="86">
        <v>1</v>
      </c>
      <c r="G34" s="86">
        <v>1</v>
      </c>
      <c r="H34" s="86">
        <v>1</v>
      </c>
      <c r="I34" s="84"/>
      <c r="J34" s="84"/>
      <c r="K34" s="207" t="s">
        <v>342</v>
      </c>
      <c r="L34" s="86" t="s">
        <v>398</v>
      </c>
      <c r="M34" s="86"/>
      <c r="N34" s="208"/>
      <c r="O34" s="75"/>
      <c r="P34" s="199"/>
      <c r="Q34" s="158"/>
      <c r="R34" s="107"/>
      <c r="S34" s="107"/>
      <c r="T34" s="203"/>
      <c r="U34" s="203"/>
      <c r="V34" s="204"/>
      <c r="W34" s="204" t="s">
        <v>166</v>
      </c>
      <c r="X34" s="204" t="s">
        <v>167</v>
      </c>
      <c r="Y34" s="204"/>
    </row>
    <row r="35" spans="1:25">
      <c r="A35" s="228" t="s">
        <v>202</v>
      </c>
      <c r="B35" s="228" t="s">
        <v>201</v>
      </c>
      <c r="C35" s="115">
        <v>626788</v>
      </c>
      <c r="D35" s="84"/>
      <c r="E35" s="84"/>
      <c r="F35" s="84"/>
      <c r="G35" s="84"/>
      <c r="H35" s="84"/>
      <c r="I35" s="84"/>
      <c r="J35" s="84"/>
      <c r="K35" s="207" t="s">
        <v>345</v>
      </c>
      <c r="L35" s="86" t="s">
        <v>399</v>
      </c>
      <c r="M35" s="86"/>
      <c r="N35" s="208"/>
      <c r="O35" s="75"/>
      <c r="P35" s="199"/>
      <c r="Q35" s="158"/>
      <c r="R35" s="107"/>
      <c r="S35" s="107"/>
      <c r="T35" s="85" t="s">
        <v>60</v>
      </c>
      <c r="U35" s="85" t="s">
        <v>169</v>
      </c>
      <c r="V35" s="210" t="s">
        <v>191</v>
      </c>
      <c r="W35" s="204">
        <v>0</v>
      </c>
      <c r="X35" s="204">
        <f>COUNTIF(D123:H138, "*LEA*")</f>
        <v>0</v>
      </c>
      <c r="Y35" s="204">
        <f>(X35-W35)</f>
        <v>0</v>
      </c>
    </row>
    <row r="36" spans="1:25">
      <c r="A36" s="228" t="s">
        <v>200</v>
      </c>
      <c r="B36" s="228" t="s">
        <v>201</v>
      </c>
      <c r="C36" s="115">
        <v>632165</v>
      </c>
      <c r="D36" s="86">
        <v>1</v>
      </c>
      <c r="E36" s="86">
        <v>1</v>
      </c>
      <c r="F36" s="84"/>
      <c r="G36" s="86">
        <v>1</v>
      </c>
      <c r="H36" s="86">
        <v>1</v>
      </c>
      <c r="I36" s="84"/>
      <c r="J36" s="84"/>
      <c r="K36" s="207" t="s">
        <v>364</v>
      </c>
      <c r="L36" s="86" t="s">
        <v>398</v>
      </c>
      <c r="M36" s="86"/>
      <c r="N36" s="208"/>
      <c r="O36" s="209"/>
      <c r="P36" s="199"/>
      <c r="Q36" s="158"/>
      <c r="R36" s="107"/>
      <c r="S36" s="107"/>
      <c r="T36" s="85" t="s">
        <v>140</v>
      </c>
      <c r="U36" s="85" t="s">
        <v>139</v>
      </c>
      <c r="V36" s="210" t="s">
        <v>141</v>
      </c>
      <c r="W36" s="204">
        <v>0</v>
      </c>
      <c r="X36" s="204">
        <f>COUNTIF(D123:H138, "*SAB*")</f>
        <v>0</v>
      </c>
      <c r="Y36" s="204">
        <f t="shared" ref="Y36:Y105" si="0">(X36-W36)</f>
        <v>0</v>
      </c>
    </row>
    <row r="37" spans="1:25">
      <c r="A37" s="228" t="s">
        <v>300</v>
      </c>
      <c r="B37" s="228" t="s">
        <v>89</v>
      </c>
      <c r="C37" s="115" t="s">
        <v>387</v>
      </c>
      <c r="D37" s="84"/>
      <c r="E37" s="84"/>
      <c r="F37" s="84"/>
      <c r="G37" s="84"/>
      <c r="H37" s="84"/>
      <c r="I37" s="84"/>
      <c r="J37" s="84"/>
      <c r="K37" s="207" t="s">
        <v>367</v>
      </c>
      <c r="L37" s="86" t="s">
        <v>399</v>
      </c>
      <c r="M37" s="86"/>
      <c r="N37" s="208"/>
      <c r="O37" s="75"/>
      <c r="P37" s="199"/>
      <c r="Q37" s="158"/>
      <c r="R37" s="107"/>
      <c r="S37" s="107"/>
      <c r="T37" s="85" t="s">
        <v>123</v>
      </c>
      <c r="U37" s="85" t="s">
        <v>122</v>
      </c>
      <c r="V37" s="210" t="s">
        <v>250</v>
      </c>
      <c r="W37" s="204">
        <v>0</v>
      </c>
      <c r="X37" s="204">
        <f>COUNTIF(D123:H138, "*SUB*")</f>
        <v>0</v>
      </c>
      <c r="Y37" s="204">
        <f t="shared" si="0"/>
        <v>0</v>
      </c>
    </row>
    <row r="38" spans="1:25">
      <c r="A38" s="228" t="s">
        <v>90</v>
      </c>
      <c r="B38" s="228" t="s">
        <v>89</v>
      </c>
      <c r="C38" s="115">
        <v>612675</v>
      </c>
      <c r="D38" s="84"/>
      <c r="E38" s="84"/>
      <c r="F38" s="84"/>
      <c r="G38" s="84"/>
      <c r="H38" s="84"/>
      <c r="I38" s="84"/>
      <c r="J38" s="84"/>
      <c r="K38" s="207" t="s">
        <v>373</v>
      </c>
      <c r="L38" s="86" t="s">
        <v>373</v>
      </c>
      <c r="M38" s="86"/>
      <c r="N38" s="208" t="s">
        <v>442</v>
      </c>
      <c r="O38" s="75"/>
      <c r="P38" s="200"/>
      <c r="Q38" s="158"/>
      <c r="R38" s="107"/>
      <c r="S38" s="107"/>
      <c r="T38" s="85" t="s">
        <v>72</v>
      </c>
      <c r="U38" s="85" t="s">
        <v>121</v>
      </c>
      <c r="V38" s="210" t="s">
        <v>177</v>
      </c>
      <c r="W38" s="204">
        <v>3</v>
      </c>
      <c r="X38" s="204">
        <f>COUNTIF(D123:H138, "*NEB*")</f>
        <v>3</v>
      </c>
      <c r="Y38" s="204">
        <f t="shared" si="0"/>
        <v>0</v>
      </c>
    </row>
    <row r="39" spans="1:25">
      <c r="A39" s="228" t="s">
        <v>88</v>
      </c>
      <c r="B39" s="228" t="s">
        <v>87</v>
      </c>
      <c r="C39" s="115">
        <v>547215</v>
      </c>
      <c r="D39" s="86">
        <v>1</v>
      </c>
      <c r="E39" s="86">
        <v>1</v>
      </c>
      <c r="F39" s="86">
        <v>1</v>
      </c>
      <c r="G39" s="86">
        <v>1</v>
      </c>
      <c r="H39" s="86">
        <v>1</v>
      </c>
      <c r="I39" s="84"/>
      <c r="J39" s="84"/>
      <c r="K39" s="207" t="s">
        <v>345</v>
      </c>
      <c r="L39" s="86" t="s">
        <v>398</v>
      </c>
      <c r="M39" s="86"/>
      <c r="N39" s="208"/>
      <c r="O39" s="75"/>
      <c r="P39" s="200"/>
      <c r="Q39" s="158"/>
      <c r="R39" s="107"/>
      <c r="S39" s="107"/>
      <c r="T39" s="85" t="s">
        <v>120</v>
      </c>
      <c r="U39" s="85" t="s">
        <v>119</v>
      </c>
      <c r="V39" s="210" t="s">
        <v>282</v>
      </c>
      <c r="W39" s="204">
        <v>2</v>
      </c>
      <c r="X39" s="204">
        <f>COUNTIF(D123:H138, "*JEN*")</f>
        <v>2</v>
      </c>
      <c r="Y39" s="204">
        <f t="shared" si="0"/>
        <v>0</v>
      </c>
    </row>
    <row r="40" spans="1:25" ht="17" customHeight="1">
      <c r="A40" s="228" t="s">
        <v>251</v>
      </c>
      <c r="B40" s="228" t="s">
        <v>85</v>
      </c>
      <c r="C40" s="115">
        <v>632040</v>
      </c>
      <c r="D40" s="86">
        <v>1</v>
      </c>
      <c r="E40" s="86">
        <v>1</v>
      </c>
      <c r="F40" s="84"/>
      <c r="G40" s="86">
        <v>1</v>
      </c>
      <c r="H40" s="86">
        <v>1</v>
      </c>
      <c r="I40" s="84"/>
      <c r="J40" s="84"/>
      <c r="K40" s="207" t="s">
        <v>370</v>
      </c>
      <c r="L40" s="86" t="s">
        <v>398</v>
      </c>
      <c r="M40" s="86"/>
      <c r="N40" s="208"/>
      <c r="O40" s="75"/>
      <c r="P40" s="75"/>
      <c r="Q40" s="158"/>
      <c r="R40" s="107"/>
      <c r="S40" s="107"/>
      <c r="T40" s="85" t="s">
        <v>268</v>
      </c>
      <c r="U40" s="85" t="s">
        <v>263</v>
      </c>
      <c r="V40" s="210" t="s">
        <v>415</v>
      </c>
      <c r="W40" s="204">
        <v>0</v>
      </c>
      <c r="X40" s="204">
        <f>COUNTIF(D123:H138, "*WIL*")</f>
        <v>0</v>
      </c>
      <c r="Y40" s="204">
        <f t="shared" si="0"/>
        <v>0</v>
      </c>
    </row>
    <row r="41" spans="1:25">
      <c r="A41" s="228" t="s">
        <v>86</v>
      </c>
      <c r="B41" s="228" t="s">
        <v>85</v>
      </c>
      <c r="C41" s="115">
        <v>545101</v>
      </c>
      <c r="D41" s="86">
        <v>1</v>
      </c>
      <c r="E41" s="84"/>
      <c r="F41" s="86">
        <v>1</v>
      </c>
      <c r="G41" s="84"/>
      <c r="H41" s="86">
        <v>1</v>
      </c>
      <c r="I41" s="84"/>
      <c r="J41" s="84"/>
      <c r="K41" s="207"/>
      <c r="L41" s="86" t="s">
        <v>398</v>
      </c>
      <c r="M41" s="86"/>
      <c r="N41" s="208"/>
      <c r="O41" s="75"/>
      <c r="P41" s="75"/>
      <c r="Q41" s="158"/>
      <c r="R41" s="107"/>
      <c r="S41" s="107"/>
      <c r="T41" s="85" t="s">
        <v>118</v>
      </c>
      <c r="U41" s="85" t="s">
        <v>117</v>
      </c>
      <c r="V41" s="210" t="s">
        <v>7</v>
      </c>
      <c r="W41" s="204">
        <v>1</v>
      </c>
      <c r="X41" s="204">
        <f>COUNTIF(D123:H138, "*MCH*")</f>
        <v>1</v>
      </c>
      <c r="Y41" s="204">
        <f t="shared" si="0"/>
        <v>0</v>
      </c>
    </row>
    <row r="42" spans="1:25">
      <c r="A42" s="228" t="s">
        <v>84</v>
      </c>
      <c r="B42" s="228" t="s">
        <v>83</v>
      </c>
      <c r="C42" s="115">
        <v>516926</v>
      </c>
      <c r="D42" s="86">
        <v>1</v>
      </c>
      <c r="E42" s="84"/>
      <c r="F42" s="84"/>
      <c r="G42" s="84"/>
      <c r="H42" s="84"/>
      <c r="I42" s="84"/>
      <c r="J42" s="84"/>
      <c r="K42" s="207"/>
      <c r="L42" s="86" t="s">
        <v>398</v>
      </c>
      <c r="M42" s="86"/>
      <c r="N42" s="208"/>
      <c r="O42" s="75"/>
      <c r="P42" s="75"/>
      <c r="Q42" s="158"/>
      <c r="R42" s="107"/>
      <c r="S42" s="107"/>
      <c r="T42" s="85" t="s">
        <v>147</v>
      </c>
      <c r="U42" s="85" t="s">
        <v>117</v>
      </c>
      <c r="V42" s="210" t="s">
        <v>194</v>
      </c>
      <c r="W42" s="204">
        <v>0</v>
      </c>
      <c r="X42" s="204">
        <f>COUNTIF(D123:H138, "*NIC*")</f>
        <v>0</v>
      </c>
      <c r="Y42" s="204">
        <f t="shared" si="0"/>
        <v>0</v>
      </c>
    </row>
    <row r="43" spans="1:25">
      <c r="A43" s="228" t="s">
        <v>210</v>
      </c>
      <c r="B43" s="228" t="s">
        <v>213</v>
      </c>
      <c r="C43" s="115">
        <v>637218</v>
      </c>
      <c r="D43" s="84"/>
      <c r="E43" s="84"/>
      <c r="F43" s="86">
        <v>1</v>
      </c>
      <c r="G43" s="86">
        <v>1</v>
      </c>
      <c r="H43" s="86">
        <v>1</v>
      </c>
      <c r="I43" s="84"/>
      <c r="J43" s="84"/>
      <c r="K43" s="207" t="s">
        <v>364</v>
      </c>
      <c r="L43" s="86" t="s">
        <v>399</v>
      </c>
      <c r="M43" s="86"/>
      <c r="N43" s="208"/>
      <c r="O43" s="75"/>
      <c r="P43" s="75"/>
      <c r="Q43" s="158" t="s">
        <v>0</v>
      </c>
      <c r="R43" s="107"/>
      <c r="S43" s="107"/>
      <c r="T43" s="85" t="s">
        <v>116</v>
      </c>
      <c r="U43" s="85" t="s">
        <v>115</v>
      </c>
      <c r="V43" s="210" t="s">
        <v>19</v>
      </c>
      <c r="W43" s="204">
        <v>0</v>
      </c>
      <c r="X43" s="204">
        <f>COUNTIF(D123:H138, "*JAC*")</f>
        <v>0</v>
      </c>
      <c r="Y43" s="204">
        <f t="shared" si="0"/>
        <v>0</v>
      </c>
    </row>
    <row r="44" spans="1:25" ht="18" customHeight="1">
      <c r="A44" s="228" t="s">
        <v>82</v>
      </c>
      <c r="B44" s="228" t="s">
        <v>81</v>
      </c>
      <c r="C44" s="115">
        <v>608303</v>
      </c>
      <c r="D44" s="86">
        <v>1</v>
      </c>
      <c r="E44" s="84"/>
      <c r="F44" s="86">
        <v>1</v>
      </c>
      <c r="G44" s="84"/>
      <c r="H44" s="84"/>
      <c r="I44" s="84"/>
      <c r="J44" s="84"/>
      <c r="K44" s="207" t="s">
        <v>366</v>
      </c>
      <c r="L44" s="86" t="s">
        <v>399</v>
      </c>
      <c r="M44" s="86"/>
      <c r="N44" s="208" t="s">
        <v>527</v>
      </c>
      <c r="O44" s="75"/>
      <c r="P44" s="75"/>
      <c r="Q44" s="158"/>
      <c r="R44" s="107"/>
      <c r="S44" s="107"/>
      <c r="T44" s="85" t="s">
        <v>114</v>
      </c>
      <c r="U44" s="85" t="s">
        <v>113</v>
      </c>
      <c r="V44" s="210" t="s">
        <v>176</v>
      </c>
      <c r="W44" s="204">
        <v>0</v>
      </c>
      <c r="X44" s="204">
        <f>COUNTIF(D123:H138, "*GAV*")</f>
        <v>0</v>
      </c>
      <c r="Y44" s="204">
        <f t="shared" si="0"/>
        <v>0</v>
      </c>
    </row>
    <row r="45" spans="1:25">
      <c r="A45" s="228" t="s">
        <v>258</v>
      </c>
      <c r="B45" s="228" t="s">
        <v>259</v>
      </c>
      <c r="C45" s="115">
        <v>645377</v>
      </c>
      <c r="D45" s="86">
        <v>1</v>
      </c>
      <c r="E45" s="86">
        <v>1</v>
      </c>
      <c r="F45" s="86">
        <v>1</v>
      </c>
      <c r="G45" s="86">
        <v>1</v>
      </c>
      <c r="H45" s="86">
        <v>1</v>
      </c>
      <c r="I45" s="84"/>
      <c r="J45" s="84"/>
      <c r="K45" s="207" t="s">
        <v>366</v>
      </c>
      <c r="L45" s="86" t="s">
        <v>398</v>
      </c>
      <c r="M45" s="86"/>
      <c r="N45" s="208"/>
      <c r="O45" s="75"/>
      <c r="P45" s="75"/>
      <c r="Q45" s="158" t="s">
        <v>0</v>
      </c>
      <c r="R45" s="107"/>
      <c r="S45" s="107"/>
      <c r="T45" s="85" t="s">
        <v>112</v>
      </c>
      <c r="U45" s="85" t="s">
        <v>111</v>
      </c>
      <c r="V45" s="210" t="s">
        <v>170</v>
      </c>
      <c r="W45" s="204">
        <v>0</v>
      </c>
      <c r="X45" s="204">
        <f>COUNTIF(D123:H138, "*PRC*")</f>
        <v>0</v>
      </c>
      <c r="Y45" s="204">
        <f t="shared" si="0"/>
        <v>0</v>
      </c>
    </row>
    <row r="46" spans="1:25">
      <c r="A46" s="228" t="s">
        <v>145</v>
      </c>
      <c r="B46" s="228" t="s">
        <v>207</v>
      </c>
      <c r="C46" s="115">
        <v>637188</v>
      </c>
      <c r="D46" s="86">
        <v>1</v>
      </c>
      <c r="E46" s="86">
        <v>1</v>
      </c>
      <c r="F46" s="84"/>
      <c r="G46" s="86">
        <v>1</v>
      </c>
      <c r="H46" s="86">
        <v>1</v>
      </c>
      <c r="I46" s="84"/>
      <c r="J46" s="84"/>
      <c r="K46" s="207"/>
      <c r="L46" s="86" t="s">
        <v>399</v>
      </c>
      <c r="M46" s="86"/>
      <c r="N46" s="208"/>
      <c r="O46" s="75"/>
      <c r="P46" s="75"/>
      <c r="Q46" s="158"/>
      <c r="R46" s="107"/>
      <c r="S46" s="107"/>
      <c r="T46" s="85" t="s">
        <v>110</v>
      </c>
      <c r="U46" s="85" t="s">
        <v>109</v>
      </c>
      <c r="V46" s="210" t="s">
        <v>178</v>
      </c>
      <c r="W46" s="159">
        <v>0</v>
      </c>
      <c r="X46" s="204">
        <f>COUNTIF(D123:H138, "*GJC*")</f>
        <v>0</v>
      </c>
      <c r="Y46" s="204">
        <f t="shared" si="0"/>
        <v>0</v>
      </c>
    </row>
    <row r="47" spans="1:25">
      <c r="A47" s="228" t="s">
        <v>445</v>
      </c>
      <c r="B47" s="228" t="s">
        <v>446</v>
      </c>
      <c r="C47" s="115"/>
      <c r="D47" s="84"/>
      <c r="E47" s="84"/>
      <c r="F47" s="84"/>
      <c r="G47" s="84"/>
      <c r="H47" s="84"/>
      <c r="I47" s="84"/>
      <c r="J47" s="84"/>
      <c r="K47" s="207"/>
      <c r="L47" s="86" t="s">
        <v>399</v>
      </c>
      <c r="M47" s="86"/>
      <c r="N47" s="208" t="s">
        <v>573</v>
      </c>
      <c r="O47" s="75"/>
      <c r="P47" s="75"/>
      <c r="Q47" s="158"/>
      <c r="R47" s="107"/>
      <c r="S47" s="107"/>
      <c r="T47" s="85" t="s">
        <v>107</v>
      </c>
      <c r="U47" s="85" t="s">
        <v>106</v>
      </c>
      <c r="V47" s="210" t="s">
        <v>196</v>
      </c>
      <c r="W47" s="159">
        <v>0</v>
      </c>
      <c r="X47" s="204">
        <f>COUNTIF(D123:H138, "*mdo*")</f>
        <v>0</v>
      </c>
      <c r="Y47" s="204">
        <f t="shared" si="0"/>
        <v>0</v>
      </c>
    </row>
    <row r="48" spans="1:25">
      <c r="A48" s="228" t="s">
        <v>224</v>
      </c>
      <c r="B48" s="228" t="s">
        <v>402</v>
      </c>
      <c r="C48" s="115">
        <v>640564</v>
      </c>
      <c r="D48" s="86">
        <v>1</v>
      </c>
      <c r="E48" s="86">
        <v>1</v>
      </c>
      <c r="F48" s="86">
        <v>1</v>
      </c>
      <c r="G48" s="86">
        <v>1</v>
      </c>
      <c r="H48" s="86">
        <v>1</v>
      </c>
      <c r="I48" s="84"/>
      <c r="J48" s="84"/>
      <c r="K48" s="207"/>
      <c r="L48" s="86" t="s">
        <v>398</v>
      </c>
      <c r="M48" s="86"/>
      <c r="N48" s="208"/>
      <c r="O48" s="75"/>
      <c r="P48" s="75"/>
      <c r="Q48" s="158"/>
      <c r="R48" s="107"/>
      <c r="S48" s="107"/>
      <c r="T48" s="85" t="s">
        <v>105</v>
      </c>
      <c r="U48" s="85" t="s">
        <v>104</v>
      </c>
      <c r="V48" s="210" t="s">
        <v>188</v>
      </c>
      <c r="W48" s="159">
        <v>1</v>
      </c>
      <c r="X48" s="204">
        <f>COUNTIF(D123:H138, "*GIN*")</f>
        <v>1</v>
      </c>
      <c r="Y48" s="204">
        <f t="shared" si="0"/>
        <v>0</v>
      </c>
    </row>
    <row r="49" spans="1:25">
      <c r="A49" s="228" t="s">
        <v>291</v>
      </c>
      <c r="B49" s="228" t="s">
        <v>79</v>
      </c>
      <c r="C49" s="115">
        <v>625232</v>
      </c>
      <c r="D49" s="84"/>
      <c r="E49" s="86">
        <v>1</v>
      </c>
      <c r="F49" s="86">
        <v>1</v>
      </c>
      <c r="G49" s="86">
        <v>1</v>
      </c>
      <c r="H49" s="86">
        <v>1</v>
      </c>
      <c r="I49" s="84"/>
      <c r="J49" s="84"/>
      <c r="K49" s="207" t="s">
        <v>370</v>
      </c>
      <c r="L49" s="86" t="s">
        <v>398</v>
      </c>
      <c r="M49" s="86"/>
      <c r="N49" s="208"/>
      <c r="O49" s="75" t="s">
        <v>0</v>
      </c>
      <c r="P49" s="75"/>
      <c r="Q49" s="158"/>
      <c r="R49" s="107"/>
      <c r="S49" s="107"/>
      <c r="T49" s="85" t="s">
        <v>103</v>
      </c>
      <c r="U49" s="85" t="s">
        <v>102</v>
      </c>
      <c r="V49" s="210" t="s">
        <v>182</v>
      </c>
      <c r="W49" s="159">
        <v>1</v>
      </c>
      <c r="X49" s="204">
        <f>COUNTIF(D123:H138, "*JFL*")</f>
        <v>1</v>
      </c>
      <c r="Y49" s="204">
        <f t="shared" si="0"/>
        <v>0</v>
      </c>
    </row>
    <row r="50" spans="1:25">
      <c r="A50" s="228" t="s">
        <v>216</v>
      </c>
      <c r="B50" s="228" t="s">
        <v>215</v>
      </c>
      <c r="C50" s="115">
        <v>622296</v>
      </c>
      <c r="D50" s="86">
        <v>1</v>
      </c>
      <c r="E50" s="86">
        <v>1</v>
      </c>
      <c r="F50" s="86">
        <v>1</v>
      </c>
      <c r="G50" s="86">
        <v>1</v>
      </c>
      <c r="H50" s="86">
        <v>1</v>
      </c>
      <c r="I50" s="84"/>
      <c r="J50" s="84"/>
      <c r="K50" s="207" t="s">
        <v>341</v>
      </c>
      <c r="L50" s="86" t="s">
        <v>399</v>
      </c>
      <c r="M50" s="86"/>
      <c r="N50" s="208"/>
      <c r="O50" s="75"/>
      <c r="P50" s="75"/>
      <c r="Q50" s="158"/>
      <c r="R50" s="107"/>
      <c r="S50" s="107"/>
      <c r="T50" s="85" t="s">
        <v>127</v>
      </c>
      <c r="U50" s="85" t="s">
        <v>128</v>
      </c>
      <c r="V50" s="210" t="s">
        <v>173</v>
      </c>
      <c r="W50" s="159">
        <v>0</v>
      </c>
      <c r="X50" s="204">
        <f>COUNTIF(D123:H138, "*STF*")</f>
        <v>0</v>
      </c>
      <c r="Y50" s="204">
        <f t="shared" si="0"/>
        <v>0</v>
      </c>
    </row>
    <row r="51" spans="1:25">
      <c r="A51" s="228" t="s">
        <v>78</v>
      </c>
      <c r="B51" s="228" t="s">
        <v>77</v>
      </c>
      <c r="C51" s="115">
        <v>617119</v>
      </c>
      <c r="D51" s="86">
        <v>1</v>
      </c>
      <c r="E51" s="86">
        <v>1</v>
      </c>
      <c r="F51" s="86">
        <v>1</v>
      </c>
      <c r="G51" s="86">
        <v>1</v>
      </c>
      <c r="H51" s="86">
        <v>1</v>
      </c>
      <c r="I51" s="84"/>
      <c r="J51" s="84"/>
      <c r="K51" s="207" t="s">
        <v>403</v>
      </c>
      <c r="L51" s="86" t="s">
        <v>398</v>
      </c>
      <c r="M51" s="86"/>
      <c r="N51" s="208"/>
      <c r="O51" s="75"/>
      <c r="P51" s="75"/>
      <c r="Q51" s="158"/>
      <c r="R51" s="107"/>
      <c r="S51" s="107"/>
      <c r="T51" s="85" t="s">
        <v>101</v>
      </c>
      <c r="U51" s="85" t="s">
        <v>100</v>
      </c>
      <c r="V51" s="210" t="s">
        <v>198</v>
      </c>
      <c r="W51" s="204">
        <v>4</v>
      </c>
      <c r="X51" s="204">
        <f>COUNTIF(D123:H138, "*ROW*")</f>
        <v>4</v>
      </c>
      <c r="Y51" s="204">
        <f t="shared" si="0"/>
        <v>0</v>
      </c>
    </row>
    <row r="52" spans="1:25">
      <c r="A52" s="228" t="s">
        <v>283</v>
      </c>
      <c r="B52" s="228" t="s">
        <v>284</v>
      </c>
      <c r="C52" s="115">
        <v>648316</v>
      </c>
      <c r="D52" s="86">
        <v>1</v>
      </c>
      <c r="E52" s="86">
        <v>1</v>
      </c>
      <c r="F52" s="86">
        <v>1</v>
      </c>
      <c r="G52" s="86">
        <v>1</v>
      </c>
      <c r="H52" s="86">
        <v>1</v>
      </c>
      <c r="I52" s="84"/>
      <c r="J52" s="84"/>
      <c r="K52" s="207"/>
      <c r="L52" s="86" t="s">
        <v>398</v>
      </c>
      <c r="M52" s="86"/>
      <c r="N52" s="208"/>
      <c r="O52" s="75"/>
      <c r="P52" s="75"/>
      <c r="Q52" s="158"/>
      <c r="R52" s="107"/>
      <c r="S52" s="107"/>
      <c r="T52" s="85" t="s">
        <v>264</v>
      </c>
      <c r="U52" s="85" t="s">
        <v>270</v>
      </c>
      <c r="V52" s="210" t="s">
        <v>254</v>
      </c>
      <c r="W52" s="204">
        <v>0</v>
      </c>
      <c r="X52" s="204">
        <f>COUNTIF(D123:H138, "*AGN*")</f>
        <v>0</v>
      </c>
      <c r="Y52" s="204">
        <f t="shared" si="0"/>
        <v>0</v>
      </c>
    </row>
    <row r="53" spans="1:25">
      <c r="A53" s="228" t="s">
        <v>76</v>
      </c>
      <c r="B53" s="228" t="s">
        <v>75</v>
      </c>
      <c r="C53" s="115">
        <v>613620</v>
      </c>
      <c r="D53" s="84"/>
      <c r="E53" s="84"/>
      <c r="F53" s="84"/>
      <c r="G53" s="84"/>
      <c r="H53" s="84"/>
      <c r="I53" s="84"/>
      <c r="J53" s="84"/>
      <c r="K53" s="207" t="s">
        <v>364</v>
      </c>
      <c r="L53" s="86" t="s">
        <v>399</v>
      </c>
      <c r="M53" s="86"/>
      <c r="N53" s="208"/>
      <c r="O53" s="75"/>
      <c r="P53" s="75"/>
      <c r="Q53" s="158"/>
      <c r="R53" s="107"/>
      <c r="S53" s="107"/>
      <c r="T53" s="85" t="s">
        <v>99</v>
      </c>
      <c r="U53" s="85" t="s">
        <v>98</v>
      </c>
      <c r="V53" s="210" t="s">
        <v>193</v>
      </c>
      <c r="W53" s="204">
        <v>1</v>
      </c>
      <c r="X53" s="204">
        <f>COUNTIF(D123:H138, "*CCG*")</f>
        <v>1</v>
      </c>
      <c r="Y53" s="204">
        <f t="shared" si="0"/>
        <v>0</v>
      </c>
    </row>
    <row r="54" spans="1:25">
      <c r="A54" s="228" t="s">
        <v>294</v>
      </c>
      <c r="B54" s="228" t="s">
        <v>295</v>
      </c>
      <c r="C54" s="115">
        <v>640620</v>
      </c>
      <c r="D54" s="86">
        <v>1</v>
      </c>
      <c r="E54" s="84"/>
      <c r="F54" s="86">
        <v>1</v>
      </c>
      <c r="G54" s="86">
        <v>1</v>
      </c>
      <c r="H54" s="86">
        <v>1</v>
      </c>
      <c r="I54" s="84"/>
      <c r="J54" s="84"/>
      <c r="K54" s="207"/>
      <c r="L54" s="86" t="s">
        <v>399</v>
      </c>
      <c r="M54" s="86"/>
      <c r="N54" s="208"/>
      <c r="O54" s="75"/>
      <c r="P54" s="75"/>
      <c r="Q54" s="158"/>
      <c r="R54" s="107"/>
      <c r="S54" s="107"/>
      <c r="T54" s="85" t="s">
        <v>285</v>
      </c>
      <c r="U54" s="85" t="s">
        <v>286</v>
      </c>
      <c r="V54" s="210" t="s">
        <v>281</v>
      </c>
      <c r="W54" s="204">
        <v>0</v>
      </c>
      <c r="X54" s="204">
        <f>COUNTIF(D123:H138, "*CHA*")</f>
        <v>0</v>
      </c>
      <c r="Y54" s="204">
        <f t="shared" si="0"/>
        <v>0</v>
      </c>
    </row>
    <row r="55" spans="1:25">
      <c r="A55" s="228" t="s">
        <v>74</v>
      </c>
      <c r="B55" s="228" t="s">
        <v>73</v>
      </c>
      <c r="C55" s="115">
        <v>621015</v>
      </c>
      <c r="D55" s="86">
        <v>1</v>
      </c>
      <c r="E55" s="86">
        <v>1</v>
      </c>
      <c r="F55" s="86">
        <v>1</v>
      </c>
      <c r="G55" s="84"/>
      <c r="H55" s="84"/>
      <c r="I55" s="84"/>
      <c r="J55" s="84"/>
      <c r="K55" s="207" t="s">
        <v>364</v>
      </c>
      <c r="L55" s="86" t="s">
        <v>398</v>
      </c>
      <c r="M55" s="86"/>
      <c r="N55" s="208" t="s">
        <v>483</v>
      </c>
      <c r="O55" s="75"/>
      <c r="P55" s="75"/>
      <c r="Q55" s="158"/>
      <c r="R55" s="107"/>
      <c r="S55" s="107"/>
      <c r="T55" s="85" t="s">
        <v>302</v>
      </c>
      <c r="U55" s="85" t="s">
        <v>303</v>
      </c>
      <c r="V55" s="210" t="s">
        <v>409</v>
      </c>
      <c r="W55" s="204">
        <v>0</v>
      </c>
      <c r="X55" s="204">
        <f>COUNTIF(D123:H138, "*SHR*")</f>
        <v>0</v>
      </c>
      <c r="Y55" s="204">
        <f t="shared" si="0"/>
        <v>0</v>
      </c>
    </row>
    <row r="56" spans="1:25">
      <c r="A56" s="228" t="s">
        <v>386</v>
      </c>
      <c r="B56" s="228" t="s">
        <v>333</v>
      </c>
      <c r="C56" s="115">
        <v>652033</v>
      </c>
      <c r="D56" s="86">
        <v>1</v>
      </c>
      <c r="E56" s="86">
        <v>1</v>
      </c>
      <c r="F56" s="86">
        <v>1</v>
      </c>
      <c r="G56" s="86">
        <v>1</v>
      </c>
      <c r="H56" s="86">
        <v>1</v>
      </c>
      <c r="I56" s="84"/>
      <c r="J56" s="84"/>
      <c r="K56" s="207" t="s">
        <v>341</v>
      </c>
      <c r="L56" s="86" t="s">
        <v>398</v>
      </c>
      <c r="M56" s="86"/>
      <c r="N56" s="208"/>
      <c r="O56" s="75"/>
      <c r="P56" s="75"/>
      <c r="Q56" s="158"/>
      <c r="R56" s="107"/>
      <c r="S56" s="107"/>
      <c r="T56" s="85" t="s">
        <v>86</v>
      </c>
      <c r="U56" s="85" t="s">
        <v>146</v>
      </c>
      <c r="V56" s="210" t="s">
        <v>184</v>
      </c>
      <c r="W56" s="204">
        <v>1</v>
      </c>
      <c r="X56" s="204">
        <f>COUNTIF(D123:H138, "*SHO*")</f>
        <v>1</v>
      </c>
      <c r="Y56" s="204">
        <f t="shared" si="0"/>
        <v>0</v>
      </c>
    </row>
    <row r="57" spans="1:25">
      <c r="A57" s="228" t="s">
        <v>266</v>
      </c>
      <c r="B57" s="228" t="s">
        <v>269</v>
      </c>
      <c r="C57" s="115">
        <v>632213</v>
      </c>
      <c r="D57" s="86">
        <v>1</v>
      </c>
      <c r="E57" s="86">
        <v>1</v>
      </c>
      <c r="F57" s="86">
        <v>1</v>
      </c>
      <c r="G57" s="84"/>
      <c r="H57" s="86">
        <v>1</v>
      </c>
      <c r="I57" s="84"/>
      <c r="J57" s="84"/>
      <c r="K57" s="207" t="s">
        <v>17</v>
      </c>
      <c r="L57" s="86" t="s">
        <v>399</v>
      </c>
      <c r="M57" s="86"/>
      <c r="N57" s="208"/>
      <c r="O57" s="75"/>
      <c r="P57" s="75"/>
      <c r="Q57" s="158"/>
      <c r="R57" s="107"/>
      <c r="S57" s="107"/>
      <c r="T57" s="85" t="s">
        <v>108</v>
      </c>
      <c r="U57" s="85" t="s">
        <v>144</v>
      </c>
      <c r="V57" s="210" t="s">
        <v>244</v>
      </c>
      <c r="W57" s="204">
        <v>1</v>
      </c>
      <c r="X57" s="204">
        <f>COUNTIF(D123:H138, "*NJO*")</f>
        <v>1</v>
      </c>
      <c r="Y57" s="204">
        <f t="shared" si="0"/>
        <v>0</v>
      </c>
    </row>
    <row r="58" spans="1:25">
      <c r="A58" s="228" t="s">
        <v>159</v>
      </c>
      <c r="B58" s="228" t="s">
        <v>160</v>
      </c>
      <c r="C58" s="115">
        <v>635779</v>
      </c>
      <c r="D58" s="86">
        <v>1</v>
      </c>
      <c r="E58" s="86">
        <v>1</v>
      </c>
      <c r="F58" s="86">
        <v>1</v>
      </c>
      <c r="G58" s="86">
        <v>1</v>
      </c>
      <c r="H58" s="84"/>
      <c r="I58" s="84"/>
      <c r="J58" s="84"/>
      <c r="K58" s="207" t="s">
        <v>370</v>
      </c>
      <c r="L58" s="86" t="s">
        <v>399</v>
      </c>
      <c r="M58" s="86"/>
      <c r="N58" s="208"/>
      <c r="O58" s="75"/>
      <c r="P58" s="75"/>
      <c r="Q58" s="158"/>
      <c r="R58" s="107"/>
      <c r="S58" s="107"/>
      <c r="T58" s="85" t="s">
        <v>97</v>
      </c>
      <c r="U58" s="85" t="s">
        <v>96</v>
      </c>
      <c r="V58" s="210" t="s">
        <v>186</v>
      </c>
      <c r="W58" s="211">
        <v>3</v>
      </c>
      <c r="X58" s="204">
        <f>COUNTIF(D123:H138, "*LDJ*")</f>
        <v>3</v>
      </c>
      <c r="Y58" s="204">
        <f t="shared" si="0"/>
        <v>0</v>
      </c>
    </row>
    <row r="59" spans="1:25">
      <c r="A59" s="228" t="s">
        <v>275</v>
      </c>
      <c r="B59" s="228" t="s">
        <v>276</v>
      </c>
      <c r="C59" s="115">
        <v>639116</v>
      </c>
      <c r="D59" s="84"/>
      <c r="E59" s="86">
        <v>1</v>
      </c>
      <c r="F59" s="86">
        <v>1</v>
      </c>
      <c r="G59" s="86">
        <v>1</v>
      </c>
      <c r="H59" s="86">
        <v>1</v>
      </c>
      <c r="I59" s="84"/>
      <c r="J59" s="84"/>
      <c r="K59" s="207" t="s">
        <v>370</v>
      </c>
      <c r="L59" s="86" t="s">
        <v>399</v>
      </c>
      <c r="M59" s="86"/>
      <c r="N59" s="208"/>
      <c r="O59" s="75"/>
      <c r="P59" s="75"/>
      <c r="Q59" s="158"/>
      <c r="R59" s="107"/>
      <c r="S59" s="107"/>
      <c r="T59" s="85" t="s">
        <v>223</v>
      </c>
      <c r="U59" s="85" t="s">
        <v>222</v>
      </c>
      <c r="V59" s="210" t="s">
        <v>290</v>
      </c>
      <c r="W59" s="211">
        <v>1</v>
      </c>
      <c r="X59" s="204">
        <f>COUNTIF(D123:H138, "*ASH*")</f>
        <v>1</v>
      </c>
      <c r="Y59" s="204">
        <f t="shared" si="0"/>
        <v>0</v>
      </c>
    </row>
    <row r="60" spans="1:25">
      <c r="A60" s="228" t="s">
        <v>241</v>
      </c>
      <c r="B60" s="228" t="s">
        <v>242</v>
      </c>
      <c r="C60" s="115">
        <v>640129</v>
      </c>
      <c r="D60" s="86">
        <v>1</v>
      </c>
      <c r="E60" s="86">
        <v>1</v>
      </c>
      <c r="F60" s="86">
        <v>1</v>
      </c>
      <c r="G60" s="86">
        <v>1</v>
      </c>
      <c r="H60" s="86">
        <v>1</v>
      </c>
      <c r="I60" s="84"/>
      <c r="J60" s="84"/>
      <c r="K60" s="207" t="s">
        <v>17</v>
      </c>
      <c r="L60" s="86" t="s">
        <v>399</v>
      </c>
      <c r="M60" s="86"/>
      <c r="N60" s="208"/>
      <c r="O60" s="75"/>
      <c r="P60" s="75"/>
      <c r="Q60" s="158"/>
      <c r="R60" s="107"/>
      <c r="S60" s="107"/>
      <c r="T60" s="85" t="s">
        <v>246</v>
      </c>
      <c r="U60" s="85" t="s">
        <v>248</v>
      </c>
      <c r="V60" s="210" t="s">
        <v>249</v>
      </c>
      <c r="W60" s="204">
        <v>0</v>
      </c>
      <c r="X60" s="204">
        <f>COUNTIF(D123:H138, "*SLK*")</f>
        <v>0</v>
      </c>
      <c r="Y60" s="204">
        <f t="shared" si="0"/>
        <v>0</v>
      </c>
    </row>
    <row r="61" spans="1:25">
      <c r="A61" s="228" t="s">
        <v>278</v>
      </c>
      <c r="B61" s="228" t="s">
        <v>279</v>
      </c>
      <c r="C61" s="115">
        <v>648226</v>
      </c>
      <c r="D61" s="84"/>
      <c r="E61" s="84"/>
      <c r="F61" s="84"/>
      <c r="G61" s="84"/>
      <c r="H61" s="84"/>
      <c r="I61" s="84"/>
      <c r="J61" s="84"/>
      <c r="K61" s="207" t="s">
        <v>341</v>
      </c>
      <c r="L61" s="86" t="s">
        <v>398</v>
      </c>
      <c r="M61" s="86"/>
      <c r="N61" s="208" t="s">
        <v>452</v>
      </c>
      <c r="O61" s="75"/>
      <c r="P61" s="75"/>
      <c r="Q61" s="158"/>
      <c r="R61" s="107"/>
      <c r="S61" s="107"/>
      <c r="T61" s="85" t="s">
        <v>74</v>
      </c>
      <c r="U61" s="85" t="s">
        <v>297</v>
      </c>
      <c r="V61" s="210" t="s">
        <v>310</v>
      </c>
      <c r="W61" s="204">
        <v>1</v>
      </c>
      <c r="X61" s="204">
        <f>COUNTIF(D123:H138, "*EMK*")</f>
        <v>1</v>
      </c>
      <c r="Y61" s="204">
        <f t="shared" si="0"/>
        <v>0</v>
      </c>
    </row>
    <row r="62" spans="1:25">
      <c r="A62" s="228" t="s">
        <v>71</v>
      </c>
      <c r="B62" s="228" t="s">
        <v>70</v>
      </c>
      <c r="C62" s="115">
        <v>209422</v>
      </c>
      <c r="D62" s="86">
        <v>1</v>
      </c>
      <c r="E62" s="86">
        <v>1</v>
      </c>
      <c r="F62" s="86">
        <v>1</v>
      </c>
      <c r="G62" s="86">
        <v>1</v>
      </c>
      <c r="H62" s="86">
        <v>1</v>
      </c>
      <c r="I62" s="84"/>
      <c r="J62" s="84"/>
      <c r="K62" s="207" t="s">
        <v>372</v>
      </c>
      <c r="L62" s="86" t="s">
        <v>399</v>
      </c>
      <c r="M62" s="86"/>
      <c r="N62" s="208"/>
      <c r="O62" s="107"/>
      <c r="P62" s="75"/>
      <c r="Q62" s="158"/>
      <c r="R62" s="107"/>
      <c r="S62" s="107"/>
      <c r="T62" s="85" t="s">
        <v>95</v>
      </c>
      <c r="U62" s="85" t="s">
        <v>94</v>
      </c>
      <c r="V62" s="210" t="s">
        <v>267</v>
      </c>
      <c r="W62" s="204">
        <v>0</v>
      </c>
      <c r="X62" s="204">
        <f>COUNTIF(D123:H138, "*DJK*")</f>
        <v>0</v>
      </c>
      <c r="Y62" s="204">
        <f t="shared" si="0"/>
        <v>0</v>
      </c>
    </row>
    <row r="63" spans="1:25">
      <c r="A63" s="228" t="s">
        <v>292</v>
      </c>
      <c r="B63" s="228" t="s">
        <v>293</v>
      </c>
      <c r="C63" s="115" t="s">
        <v>385</v>
      </c>
      <c r="D63" s="86">
        <v>1</v>
      </c>
      <c r="E63" s="86">
        <v>1</v>
      </c>
      <c r="F63" s="86">
        <v>1</v>
      </c>
      <c r="G63" s="86">
        <v>1</v>
      </c>
      <c r="H63" s="86">
        <v>1</v>
      </c>
      <c r="I63" s="84"/>
      <c r="J63" s="84"/>
      <c r="K63" s="207"/>
      <c r="L63" s="86" t="s">
        <v>399</v>
      </c>
      <c r="M63" s="86"/>
      <c r="N63" s="208"/>
      <c r="O63" s="75"/>
      <c r="P63" s="75"/>
      <c r="Q63" s="158"/>
      <c r="R63" s="107"/>
      <c r="S63" s="107"/>
      <c r="T63" s="85" t="s">
        <v>93</v>
      </c>
      <c r="U63" s="85" t="s">
        <v>92</v>
      </c>
      <c r="V63" s="210" t="s">
        <v>183</v>
      </c>
      <c r="W63" s="204">
        <v>1</v>
      </c>
      <c r="X63" s="204">
        <f>COUNTIF(D123:H138, "*ILO*")</f>
        <v>1</v>
      </c>
      <c r="Y63" s="204">
        <f t="shared" si="0"/>
        <v>0</v>
      </c>
    </row>
    <row r="64" spans="1:25">
      <c r="A64" s="228" t="s">
        <v>69</v>
      </c>
      <c r="B64" s="228" t="s">
        <v>68</v>
      </c>
      <c r="C64" s="115">
        <v>419613</v>
      </c>
      <c r="D64" s="86">
        <v>1</v>
      </c>
      <c r="E64" s="86">
        <v>1</v>
      </c>
      <c r="F64" s="84"/>
      <c r="G64" s="86">
        <v>1</v>
      </c>
      <c r="H64" s="84"/>
      <c r="I64" s="84"/>
      <c r="J64" s="84"/>
      <c r="K64" s="207" t="s">
        <v>368</v>
      </c>
      <c r="L64" s="86" t="s">
        <v>399</v>
      </c>
      <c r="M64" s="86"/>
      <c r="N64" s="208"/>
      <c r="O64" s="75"/>
      <c r="P64" s="75"/>
      <c r="Q64" s="158"/>
      <c r="R64" s="107"/>
      <c r="S64" s="107"/>
      <c r="T64" s="85" t="s">
        <v>91</v>
      </c>
      <c r="U64" s="85" t="s">
        <v>89</v>
      </c>
      <c r="V64" s="210" t="s">
        <v>187</v>
      </c>
      <c r="W64" s="204">
        <v>0</v>
      </c>
      <c r="X64" s="204">
        <f>COUNTIF(D123:H138, "*ALE*")</f>
        <v>0</v>
      </c>
      <c r="Y64" s="204">
        <f t="shared" si="0"/>
        <v>0</v>
      </c>
    </row>
    <row r="65" spans="1:25">
      <c r="A65" s="228" t="s">
        <v>67</v>
      </c>
      <c r="B65" s="228" t="s">
        <v>66</v>
      </c>
      <c r="C65" s="115">
        <v>611531</v>
      </c>
      <c r="D65" s="86">
        <v>1</v>
      </c>
      <c r="E65" s="84"/>
      <c r="F65" s="86">
        <v>1</v>
      </c>
      <c r="G65" s="86">
        <v>1</v>
      </c>
      <c r="H65" s="84"/>
      <c r="I65" s="84"/>
      <c r="J65" s="84"/>
      <c r="K65" s="207"/>
      <c r="L65" s="86" t="s">
        <v>399</v>
      </c>
      <c r="M65" s="86"/>
      <c r="N65" s="208"/>
      <c r="O65" s="75"/>
      <c r="P65" s="75"/>
      <c r="Q65" s="158"/>
      <c r="R65" s="107"/>
      <c r="S65" s="107"/>
      <c r="T65" s="85" t="s">
        <v>321</v>
      </c>
      <c r="U65" s="85" t="s">
        <v>89</v>
      </c>
      <c r="V65" s="210" t="s">
        <v>322</v>
      </c>
      <c r="W65" s="204">
        <v>0</v>
      </c>
      <c r="X65" s="204">
        <f>COUNTIF(D123:H138, "*KLE*")</f>
        <v>0</v>
      </c>
      <c r="Y65" s="204">
        <f t="shared" si="0"/>
        <v>0</v>
      </c>
    </row>
    <row r="66" spans="1:25">
      <c r="A66" s="228" t="s">
        <v>65</v>
      </c>
      <c r="B66" s="228" t="s">
        <v>64</v>
      </c>
      <c r="C66" s="115">
        <v>623029</v>
      </c>
      <c r="D66" s="86">
        <v>1</v>
      </c>
      <c r="E66" s="84"/>
      <c r="F66" s="84"/>
      <c r="G66" s="86">
        <v>1</v>
      </c>
      <c r="H66" s="86">
        <v>1</v>
      </c>
      <c r="I66" s="84"/>
      <c r="J66" s="84"/>
      <c r="K66" s="207" t="s">
        <v>368</v>
      </c>
      <c r="L66" s="86" t="s">
        <v>399</v>
      </c>
      <c r="M66" s="86"/>
      <c r="N66" s="208"/>
      <c r="O66" s="75"/>
      <c r="P66" s="75"/>
      <c r="Q66" s="158"/>
      <c r="R66" s="107"/>
      <c r="S66" s="107"/>
      <c r="T66" s="85" t="s">
        <v>200</v>
      </c>
      <c r="U66" s="85" t="s">
        <v>89</v>
      </c>
      <c r="V66" s="210" t="s">
        <v>190</v>
      </c>
      <c r="W66" s="204">
        <v>1</v>
      </c>
      <c r="X66" s="204">
        <f>COUNTIF(D123:H138, "*NLE*")</f>
        <v>1</v>
      </c>
      <c r="Y66" s="204">
        <f t="shared" si="0"/>
        <v>0</v>
      </c>
    </row>
    <row r="67" spans="1:25">
      <c r="A67" s="228" t="s">
        <v>148</v>
      </c>
      <c r="B67" s="228" t="s">
        <v>149</v>
      </c>
      <c r="C67" s="115">
        <v>636203</v>
      </c>
      <c r="D67" s="86">
        <v>1</v>
      </c>
      <c r="E67" s="86">
        <v>1</v>
      </c>
      <c r="F67" s="86">
        <v>1</v>
      </c>
      <c r="G67" s="84"/>
      <c r="H67" s="86">
        <v>1</v>
      </c>
      <c r="I67" s="84"/>
      <c r="J67" s="84"/>
      <c r="K67" s="207" t="s">
        <v>368</v>
      </c>
      <c r="L67" s="86" t="s">
        <v>399</v>
      </c>
      <c r="M67" s="86"/>
      <c r="N67" s="208"/>
      <c r="O67" s="107"/>
      <c r="P67" s="75"/>
      <c r="Q67" s="158"/>
      <c r="R67" s="107"/>
      <c r="S67" s="107"/>
      <c r="T67" s="85" t="s">
        <v>90</v>
      </c>
      <c r="U67" s="85" t="s">
        <v>89</v>
      </c>
      <c r="V67" s="210" t="s">
        <v>1</v>
      </c>
      <c r="W67" s="204">
        <v>0</v>
      </c>
      <c r="X67" s="204">
        <f>COUNTIF(D123:H138, "*YML*")</f>
        <v>0</v>
      </c>
      <c r="Y67" s="204">
        <f t="shared" si="0"/>
        <v>0</v>
      </c>
    </row>
    <row r="68" spans="1:25">
      <c r="A68" s="228" t="s">
        <v>298</v>
      </c>
      <c r="B68" s="228" t="s">
        <v>299</v>
      </c>
      <c r="C68" s="115">
        <v>645632</v>
      </c>
      <c r="D68" s="84"/>
      <c r="E68" s="86">
        <v>1</v>
      </c>
      <c r="F68" s="86">
        <v>1</v>
      </c>
      <c r="G68" s="86">
        <v>1</v>
      </c>
      <c r="H68" s="86">
        <v>1</v>
      </c>
      <c r="I68" s="84"/>
      <c r="J68" s="84"/>
      <c r="K68" s="207"/>
      <c r="L68" s="86" t="s">
        <v>399</v>
      </c>
      <c r="M68" s="86"/>
      <c r="N68" s="208"/>
      <c r="O68" s="107"/>
      <c r="P68" s="75"/>
      <c r="Q68" s="158"/>
      <c r="R68" s="107"/>
      <c r="S68" s="107"/>
      <c r="T68" s="85" t="s">
        <v>88</v>
      </c>
      <c r="U68" s="85" t="s">
        <v>87</v>
      </c>
      <c r="V68" s="210" t="s">
        <v>190</v>
      </c>
      <c r="W68" s="204">
        <v>0</v>
      </c>
      <c r="X68" s="204">
        <f>COUNTIF(D123:H138, "*FLE*")</f>
        <v>0</v>
      </c>
      <c r="Y68" s="204">
        <f t="shared" si="0"/>
        <v>0</v>
      </c>
    </row>
    <row r="69" spans="1:25">
      <c r="A69" s="228" t="s">
        <v>319</v>
      </c>
      <c r="B69" s="228" t="s">
        <v>320</v>
      </c>
      <c r="C69" s="115">
        <v>651709</v>
      </c>
      <c r="D69" s="86">
        <v>1</v>
      </c>
      <c r="E69" s="84"/>
      <c r="F69" s="86">
        <v>1</v>
      </c>
      <c r="G69" s="84"/>
      <c r="H69" s="84"/>
      <c r="I69" s="84"/>
      <c r="J69" s="84"/>
      <c r="K69" s="207"/>
      <c r="L69" s="86" t="s">
        <v>399</v>
      </c>
      <c r="M69" s="86"/>
      <c r="N69" s="208"/>
      <c r="O69" s="75"/>
      <c r="P69" s="75"/>
      <c r="Q69" s="158"/>
      <c r="R69" s="107"/>
      <c r="S69" s="107"/>
      <c r="T69" s="85" t="s">
        <v>251</v>
      </c>
      <c r="U69" s="85" t="s">
        <v>85</v>
      </c>
      <c r="V69" s="210" t="s">
        <v>257</v>
      </c>
      <c r="W69" s="204">
        <v>1</v>
      </c>
      <c r="X69" s="204">
        <f>COUNTIF(D123:H138, "*CLI*")</f>
        <v>1</v>
      </c>
      <c r="Y69" s="204">
        <f t="shared" si="0"/>
        <v>0</v>
      </c>
    </row>
    <row r="70" spans="1:25">
      <c r="A70" s="228" t="s">
        <v>245</v>
      </c>
      <c r="B70" s="228" t="s">
        <v>232</v>
      </c>
      <c r="C70" s="115">
        <v>626923</v>
      </c>
      <c r="D70" s="84"/>
      <c r="E70" s="86">
        <v>1</v>
      </c>
      <c r="F70" s="86">
        <v>1</v>
      </c>
      <c r="G70" s="86">
        <v>1</v>
      </c>
      <c r="H70" s="86">
        <v>1</v>
      </c>
      <c r="I70" s="84"/>
      <c r="J70" s="84"/>
      <c r="K70" s="207" t="s">
        <v>364</v>
      </c>
      <c r="L70" s="86" t="s">
        <v>399</v>
      </c>
      <c r="M70" s="86"/>
      <c r="N70" s="208"/>
      <c r="O70" s="75"/>
      <c r="P70" s="75"/>
      <c r="Q70" s="158"/>
      <c r="R70" s="107"/>
      <c r="S70" s="107"/>
      <c r="T70" s="85" t="s">
        <v>86</v>
      </c>
      <c r="U70" s="85" t="s">
        <v>85</v>
      </c>
      <c r="V70" s="210" t="s">
        <v>175</v>
      </c>
      <c r="W70" s="204">
        <v>2</v>
      </c>
      <c r="X70" s="204">
        <f>COUNTIF(D123:H138, "*SSL*")</f>
        <v>2</v>
      </c>
      <c r="Y70" s="204">
        <f>(X70-W70)</f>
        <v>0</v>
      </c>
    </row>
    <row r="71" spans="1:25">
      <c r="A71" s="228" t="s">
        <v>289</v>
      </c>
      <c r="B71" s="228" t="s">
        <v>63</v>
      </c>
      <c r="C71" s="115">
        <v>389331</v>
      </c>
      <c r="D71" s="84"/>
      <c r="E71" s="84"/>
      <c r="F71" s="86">
        <v>1</v>
      </c>
      <c r="G71" s="84"/>
      <c r="H71" s="86">
        <v>1</v>
      </c>
      <c r="I71" s="84"/>
      <c r="J71" s="84"/>
      <c r="K71" s="207" t="s">
        <v>364</v>
      </c>
      <c r="L71" s="86" t="s">
        <v>398</v>
      </c>
      <c r="M71" s="86"/>
      <c r="N71" s="208"/>
      <c r="O71" s="75"/>
      <c r="P71" s="75"/>
      <c r="Q71" s="158"/>
      <c r="R71" s="107"/>
      <c r="S71" s="107"/>
      <c r="T71" s="85" t="s">
        <v>84</v>
      </c>
      <c r="U71" s="85" t="s">
        <v>83</v>
      </c>
      <c r="V71" s="210" t="s">
        <v>197</v>
      </c>
      <c r="W71" s="204">
        <v>4</v>
      </c>
      <c r="X71" s="204">
        <f>COUNTIF(D123:H138, "*BEC*")</f>
        <v>4</v>
      </c>
      <c r="Y71" s="204">
        <f t="shared" si="0"/>
        <v>0</v>
      </c>
    </row>
    <row r="72" spans="1:25">
      <c r="A72" s="228" t="s">
        <v>380</v>
      </c>
      <c r="B72" s="228" t="s">
        <v>381</v>
      </c>
      <c r="C72" s="115">
        <v>653108</v>
      </c>
      <c r="D72" s="84"/>
      <c r="E72" s="84"/>
      <c r="F72" s="86">
        <v>1</v>
      </c>
      <c r="G72" s="86">
        <v>1</v>
      </c>
      <c r="H72" s="86">
        <v>1</v>
      </c>
      <c r="I72" s="84"/>
      <c r="J72" s="84"/>
      <c r="K72" s="207"/>
      <c r="L72" s="86" t="s">
        <v>399</v>
      </c>
      <c r="M72" s="86"/>
      <c r="N72" s="208"/>
      <c r="O72" s="75"/>
      <c r="P72" s="75"/>
      <c r="Q72" s="158"/>
      <c r="R72" s="107"/>
      <c r="S72" s="107"/>
      <c r="T72" s="85" t="s">
        <v>212</v>
      </c>
      <c r="U72" s="85" t="s">
        <v>213</v>
      </c>
      <c r="V72" s="210" t="s">
        <v>214</v>
      </c>
      <c r="W72" s="204">
        <v>2</v>
      </c>
      <c r="X72" s="204">
        <f>COUNTIF(D123:H138, "*BCL*")</f>
        <v>2</v>
      </c>
      <c r="Y72" s="204">
        <f t="shared" si="0"/>
        <v>0</v>
      </c>
    </row>
    <row r="73" spans="1:25">
      <c r="A73" s="228" t="s">
        <v>62</v>
      </c>
      <c r="B73" s="228" t="s">
        <v>61</v>
      </c>
      <c r="C73" s="115">
        <v>611537</v>
      </c>
      <c r="D73" s="86">
        <v>1</v>
      </c>
      <c r="E73" s="84"/>
      <c r="F73" s="86">
        <v>1</v>
      </c>
      <c r="G73" s="86">
        <v>1</v>
      </c>
      <c r="H73" s="86">
        <v>1</v>
      </c>
      <c r="I73" s="84"/>
      <c r="J73" s="84"/>
      <c r="K73" s="207" t="s">
        <v>364</v>
      </c>
      <c r="L73" s="86" t="s">
        <v>399</v>
      </c>
      <c r="M73" s="86"/>
      <c r="N73" s="208"/>
      <c r="O73" s="75"/>
      <c r="P73" s="75"/>
      <c r="Q73" s="158"/>
      <c r="R73" s="107"/>
      <c r="S73" s="107"/>
      <c r="T73" s="85" t="s">
        <v>258</v>
      </c>
      <c r="U73" s="85" t="s">
        <v>259</v>
      </c>
      <c r="V73" s="210" t="s">
        <v>261</v>
      </c>
      <c r="W73" s="204">
        <v>0</v>
      </c>
      <c r="X73" s="204">
        <f>COUNTIF(D123:H138, "*APO*")</f>
        <v>0</v>
      </c>
      <c r="Y73" s="204">
        <f t="shared" si="0"/>
        <v>0</v>
      </c>
    </row>
    <row r="74" spans="1:25" ht="18" customHeight="1">
      <c r="A74" s="228" t="s">
        <v>60</v>
      </c>
      <c r="B74" s="228" t="s">
        <v>59</v>
      </c>
      <c r="C74" s="115">
        <v>626386</v>
      </c>
      <c r="D74" s="86">
        <v>1</v>
      </c>
      <c r="E74" s="86">
        <v>1</v>
      </c>
      <c r="F74" s="86">
        <v>1</v>
      </c>
      <c r="G74" s="86">
        <v>1</v>
      </c>
      <c r="H74" s="84"/>
      <c r="I74" s="84"/>
      <c r="J74" s="84"/>
      <c r="K74" s="207" t="s">
        <v>370</v>
      </c>
      <c r="L74" s="86" t="s">
        <v>399</v>
      </c>
      <c r="M74" s="86"/>
      <c r="N74" s="208"/>
      <c r="O74" s="75"/>
      <c r="P74" s="75"/>
      <c r="Q74" s="158"/>
      <c r="R74" s="107"/>
      <c r="S74" s="107"/>
      <c r="T74" s="85" t="s">
        <v>82</v>
      </c>
      <c r="U74" s="85" t="s">
        <v>81</v>
      </c>
      <c r="V74" s="210" t="s">
        <v>12</v>
      </c>
      <c r="W74" s="204">
        <v>3</v>
      </c>
      <c r="X74" s="204">
        <f>COUNTIF(D123:H138, "*SMH*")</f>
        <v>3</v>
      </c>
      <c r="Y74" s="204">
        <f t="shared" si="0"/>
        <v>0</v>
      </c>
    </row>
    <row r="75" spans="1:25">
      <c r="A75" s="228" t="s">
        <v>58</v>
      </c>
      <c r="B75" s="228" t="s">
        <v>57</v>
      </c>
      <c r="C75" s="115">
        <v>625194</v>
      </c>
      <c r="D75" s="86">
        <v>1</v>
      </c>
      <c r="E75" s="86">
        <v>1</v>
      </c>
      <c r="F75" s="86">
        <v>1</v>
      </c>
      <c r="G75" s="84"/>
      <c r="H75" s="84"/>
      <c r="I75" s="84"/>
      <c r="J75" s="84"/>
      <c r="K75" s="207"/>
      <c r="L75" s="86" t="s">
        <v>399</v>
      </c>
      <c r="M75" s="86"/>
      <c r="N75" s="208"/>
      <c r="O75" s="75"/>
      <c r="P75" s="75"/>
      <c r="Q75" s="158"/>
      <c r="R75" s="107"/>
      <c r="S75" s="107"/>
      <c r="T75" s="85" t="s">
        <v>145</v>
      </c>
      <c r="U75" s="85" t="s">
        <v>207</v>
      </c>
      <c r="V75" s="210" t="s">
        <v>206</v>
      </c>
      <c r="W75" s="204">
        <v>1</v>
      </c>
      <c r="X75" s="204">
        <f>COUNTIF(D123:H138, "*BKM*")</f>
        <v>1</v>
      </c>
      <c r="Y75" s="204">
        <f t="shared" si="0"/>
        <v>0</v>
      </c>
    </row>
    <row r="76" spans="1:25">
      <c r="A76" s="228" t="s">
        <v>56</v>
      </c>
      <c r="B76" s="228" t="s">
        <v>55</v>
      </c>
      <c r="C76" s="115">
        <v>609525</v>
      </c>
      <c r="D76" s="86">
        <v>1</v>
      </c>
      <c r="E76" s="86">
        <v>1</v>
      </c>
      <c r="F76" s="84"/>
      <c r="G76" s="84"/>
      <c r="H76" s="84"/>
      <c r="I76" s="84"/>
      <c r="J76" s="84"/>
      <c r="K76" s="207" t="s">
        <v>371</v>
      </c>
      <c r="L76" s="86" t="s">
        <v>399</v>
      </c>
      <c r="M76" s="86"/>
      <c r="N76" s="208"/>
      <c r="O76" s="75"/>
      <c r="P76" s="75"/>
      <c r="Q76" s="158"/>
      <c r="R76" s="107"/>
      <c r="S76" s="107"/>
      <c r="T76" s="85" t="s">
        <v>224</v>
      </c>
      <c r="U76" s="85" t="s">
        <v>225</v>
      </c>
      <c r="V76" s="210" t="s">
        <v>226</v>
      </c>
      <c r="W76" s="204">
        <v>0</v>
      </c>
      <c r="X76" s="204">
        <f>COUNTIF(D123:H138, "*NAZ*")</f>
        <v>0</v>
      </c>
      <c r="Y76" s="204">
        <f t="shared" si="0"/>
        <v>0</v>
      </c>
    </row>
    <row r="77" spans="1:25">
      <c r="A77" s="228" t="s">
        <v>447</v>
      </c>
      <c r="B77" s="228" t="s">
        <v>448</v>
      </c>
      <c r="C77" s="115"/>
      <c r="D77" s="84"/>
      <c r="E77" s="84"/>
      <c r="F77" s="84"/>
      <c r="G77" s="84"/>
      <c r="H77" s="84"/>
      <c r="I77" s="84"/>
      <c r="J77" s="84"/>
      <c r="K77" s="207"/>
      <c r="L77" s="86" t="s">
        <v>399</v>
      </c>
      <c r="M77" s="86"/>
      <c r="N77" s="208" t="s">
        <v>578</v>
      </c>
      <c r="O77" s="75"/>
      <c r="P77" s="75"/>
      <c r="Q77" s="158"/>
      <c r="R77" s="107"/>
      <c r="S77" s="107"/>
      <c r="T77" s="85" t="s">
        <v>80</v>
      </c>
      <c r="U77" s="85" t="s">
        <v>79</v>
      </c>
      <c r="V77" s="210" t="s">
        <v>420</v>
      </c>
      <c r="W77" s="204">
        <v>1</v>
      </c>
      <c r="X77" s="204">
        <f>COUNTIF(D123:H138, "*MIK*")</f>
        <v>1</v>
      </c>
      <c r="Y77" s="204">
        <f t="shared" si="0"/>
        <v>0</v>
      </c>
    </row>
    <row r="78" spans="1:25">
      <c r="A78" s="228" t="s">
        <v>208</v>
      </c>
      <c r="B78" s="228" t="s">
        <v>209</v>
      </c>
      <c r="C78" s="115">
        <v>637156</v>
      </c>
      <c r="D78" s="84"/>
      <c r="E78" s="86">
        <v>1</v>
      </c>
      <c r="F78" s="86">
        <v>1</v>
      </c>
      <c r="G78" s="84"/>
      <c r="H78" s="84"/>
      <c r="I78" s="84"/>
      <c r="J78" s="84"/>
      <c r="K78" s="207" t="s">
        <v>345</v>
      </c>
      <c r="L78" s="86" t="s">
        <v>398</v>
      </c>
      <c r="M78" s="86"/>
      <c r="N78" s="208"/>
      <c r="O78" s="75"/>
      <c r="P78" s="75"/>
      <c r="Q78" s="158"/>
      <c r="R78" s="107"/>
      <c r="S78" s="107"/>
      <c r="T78" s="85" t="s">
        <v>216</v>
      </c>
      <c r="U78" s="85" t="s">
        <v>218</v>
      </c>
      <c r="V78" s="210" t="s">
        <v>219</v>
      </c>
      <c r="W78" s="204">
        <v>0</v>
      </c>
      <c r="X78" s="204">
        <f>COUNTIF(D123:H138, "*DAL*")</f>
        <v>0</v>
      </c>
      <c r="Y78" s="204">
        <f t="shared" si="0"/>
        <v>0</v>
      </c>
    </row>
    <row r="79" spans="1:25">
      <c r="A79" s="229"/>
      <c r="B79" s="229"/>
      <c r="C79" s="115"/>
      <c r="D79" s="110"/>
      <c r="E79" s="110"/>
      <c r="F79" s="110"/>
      <c r="G79" s="110"/>
      <c r="H79" s="110"/>
      <c r="I79" s="84"/>
      <c r="J79" s="84"/>
      <c r="K79" s="207"/>
      <c r="L79" s="86"/>
      <c r="M79" s="86"/>
      <c r="N79" s="208"/>
      <c r="O79" s="75"/>
      <c r="P79" s="75"/>
      <c r="Q79" s="158"/>
      <c r="R79" s="107"/>
      <c r="S79" s="107"/>
      <c r="T79" s="85" t="s">
        <v>78</v>
      </c>
      <c r="U79" s="85" t="s">
        <v>77</v>
      </c>
      <c r="V79" s="210" t="s">
        <v>189</v>
      </c>
      <c r="W79" s="204">
        <v>0</v>
      </c>
      <c r="X79" s="204">
        <f>COUNTIF(D123:H138, "*COR*")</f>
        <v>0</v>
      </c>
      <c r="Y79" s="204">
        <f>(X79-W79)</f>
        <v>0</v>
      </c>
    </row>
    <row r="80" spans="1:25">
      <c r="A80" s="89"/>
      <c r="B80" s="130" t="s">
        <v>54</v>
      </c>
      <c r="C80" s="110"/>
      <c r="D80" s="90">
        <f>SUM(D4:D78)</f>
        <v>51</v>
      </c>
      <c r="E80" s="90">
        <f>SUM(E4:E78)</f>
        <v>49</v>
      </c>
      <c r="F80" s="90">
        <f>SUM(F4:F78)</f>
        <v>51</v>
      </c>
      <c r="G80" s="90">
        <f>SUM(G4:G78)</f>
        <v>49</v>
      </c>
      <c r="H80" s="90">
        <f>SUM(H4:H78)</f>
        <v>48</v>
      </c>
      <c r="I80" s="84"/>
      <c r="J80" s="84"/>
      <c r="K80" s="207"/>
      <c r="L80" s="86"/>
      <c r="M80" s="86"/>
      <c r="N80" s="208"/>
      <c r="O80" s="75"/>
      <c r="P80" s="75"/>
      <c r="Q80" s="158"/>
      <c r="R80" s="107"/>
      <c r="S80" s="107"/>
      <c r="T80" s="85" t="s">
        <v>294</v>
      </c>
      <c r="U80" s="85" t="s">
        <v>295</v>
      </c>
      <c r="V80" s="210" t="s">
        <v>410</v>
      </c>
      <c r="W80" s="204">
        <v>1</v>
      </c>
      <c r="X80" s="204">
        <f>COUNTIF(D123:H138, "*LYP *")</f>
        <v>1</v>
      </c>
      <c r="Y80" s="204">
        <f t="shared" si="0"/>
        <v>0</v>
      </c>
    </row>
    <row r="81" spans="1:25">
      <c r="A81" s="82"/>
      <c r="B81" s="94" t="s">
        <v>479</v>
      </c>
      <c r="C81" s="111"/>
      <c r="D81" s="95">
        <v>34</v>
      </c>
      <c r="E81" s="95">
        <v>34</v>
      </c>
      <c r="F81" s="95">
        <v>34</v>
      </c>
      <c r="G81" s="95">
        <v>34</v>
      </c>
      <c r="H81" s="95">
        <v>34</v>
      </c>
      <c r="I81" s="84"/>
      <c r="J81" s="84"/>
      <c r="K81" s="207"/>
      <c r="L81" s="86"/>
      <c r="M81" s="86"/>
      <c r="N81" s="208"/>
      <c r="O81" s="91"/>
      <c r="P81" s="75" t="s">
        <v>0</v>
      </c>
      <c r="Q81" s="158"/>
      <c r="R81" s="107"/>
      <c r="S81" s="107"/>
      <c r="T81" s="85" t="s">
        <v>76</v>
      </c>
      <c r="U81" s="85" t="s">
        <v>75</v>
      </c>
      <c r="V81" s="210" t="s">
        <v>181</v>
      </c>
      <c r="W81" s="204">
        <v>0</v>
      </c>
      <c r="X81" s="204">
        <f>COUNTIF(D123:H138, "*IXP*")</f>
        <v>0</v>
      </c>
      <c r="Y81" s="204">
        <f t="shared" si="0"/>
        <v>0</v>
      </c>
    </row>
    <row r="82" spans="1:25">
      <c r="A82" s="82"/>
      <c r="B82" s="94" t="s">
        <v>358</v>
      </c>
      <c r="C82" s="111"/>
      <c r="D82" s="95">
        <v>8</v>
      </c>
      <c r="E82" s="95">
        <v>8</v>
      </c>
      <c r="F82" s="95">
        <v>8</v>
      </c>
      <c r="G82" s="95">
        <v>8</v>
      </c>
      <c r="H82" s="95">
        <v>8</v>
      </c>
      <c r="I82" s="84"/>
      <c r="J82" s="84"/>
      <c r="K82" s="207"/>
      <c r="L82" s="86"/>
      <c r="M82" s="86"/>
      <c r="N82" s="208"/>
      <c r="O82" s="91"/>
      <c r="P82" s="75"/>
      <c r="Q82" s="158"/>
      <c r="R82" s="107"/>
      <c r="S82" s="107"/>
      <c r="T82" s="85" t="s">
        <v>283</v>
      </c>
      <c r="U82" s="85" t="s">
        <v>284</v>
      </c>
      <c r="V82" s="210" t="s">
        <v>288</v>
      </c>
      <c r="W82" s="204">
        <v>0</v>
      </c>
      <c r="X82" s="204">
        <f>COUNTIF(D123:H138, "*JSP*")</f>
        <v>0</v>
      </c>
      <c r="Y82" s="204">
        <f t="shared" si="0"/>
        <v>0</v>
      </c>
    </row>
    <row r="83" spans="1:25">
      <c r="A83" s="82"/>
      <c r="B83" s="94" t="s">
        <v>363</v>
      </c>
      <c r="C83" s="111"/>
      <c r="D83" s="95">
        <v>2</v>
      </c>
      <c r="E83" s="95">
        <v>2</v>
      </c>
      <c r="F83" s="95">
        <v>0</v>
      </c>
      <c r="G83" s="95">
        <v>2</v>
      </c>
      <c r="H83" s="95">
        <v>1</v>
      </c>
      <c r="I83" s="84"/>
      <c r="J83" s="84"/>
      <c r="K83" s="207"/>
      <c r="L83" s="86"/>
      <c r="M83" s="86"/>
      <c r="N83" s="208"/>
      <c r="O83" s="93"/>
      <c r="P83" s="75"/>
      <c r="Q83" s="158"/>
      <c r="R83" s="107"/>
      <c r="S83" s="107"/>
      <c r="T83" s="85" t="s">
        <v>74</v>
      </c>
      <c r="U83" s="85" t="s">
        <v>73</v>
      </c>
      <c r="V83" s="210" t="s">
        <v>192</v>
      </c>
      <c r="W83" s="204">
        <v>2</v>
      </c>
      <c r="X83" s="204">
        <f>COUNTIF(D123:H138, "*ESP*")</f>
        <v>2</v>
      </c>
      <c r="Y83" s="204">
        <f>(X83-W83)</f>
        <v>0</v>
      </c>
    </row>
    <row r="84" spans="1:25">
      <c r="A84" s="97"/>
      <c r="B84" s="94" t="s">
        <v>23</v>
      </c>
      <c r="C84" s="111"/>
      <c r="D84" s="95">
        <v>1</v>
      </c>
      <c r="E84" s="95">
        <v>1</v>
      </c>
      <c r="F84" s="95">
        <v>1</v>
      </c>
      <c r="G84" s="95">
        <v>1</v>
      </c>
      <c r="H84" s="95">
        <v>1</v>
      </c>
      <c r="I84" s="84"/>
      <c r="J84" s="84"/>
      <c r="K84" s="207"/>
      <c r="L84" s="86"/>
      <c r="M84" s="86"/>
      <c r="N84" s="208"/>
      <c r="O84" s="93"/>
      <c r="P84" s="75"/>
      <c r="Q84" s="158"/>
      <c r="R84" s="107"/>
      <c r="S84" s="107"/>
      <c r="T84" s="85" t="s">
        <v>332</v>
      </c>
      <c r="U84" s="85" t="s">
        <v>333</v>
      </c>
      <c r="V84" s="210" t="s">
        <v>334</v>
      </c>
      <c r="W84" s="204">
        <v>0</v>
      </c>
      <c r="X84" s="204">
        <f>COUNTIF(D123:H138, "*ARA*")</f>
        <v>0</v>
      </c>
      <c r="Y84" s="204">
        <f>(X84-W84)</f>
        <v>0</v>
      </c>
    </row>
    <row r="85" spans="1:25">
      <c r="A85" s="82"/>
      <c r="B85" s="246" t="s">
        <v>417</v>
      </c>
      <c r="C85" s="111"/>
      <c r="D85" s="86">
        <v>2</v>
      </c>
      <c r="E85" s="86">
        <v>2</v>
      </c>
      <c r="F85" s="86">
        <v>2</v>
      </c>
      <c r="G85" s="86">
        <v>2</v>
      </c>
      <c r="H85" s="86">
        <v>2</v>
      </c>
      <c r="I85" s="84"/>
      <c r="J85" s="84"/>
      <c r="K85" s="207"/>
      <c r="L85" s="86"/>
      <c r="M85" s="86"/>
      <c r="N85" s="208"/>
      <c r="O85" s="93"/>
      <c r="P85" s="75"/>
      <c r="Q85" s="158"/>
      <c r="R85" s="107"/>
      <c r="S85" s="107"/>
      <c r="T85" s="85" t="s">
        <v>266</v>
      </c>
      <c r="U85" s="85" t="s">
        <v>269</v>
      </c>
      <c r="V85" s="210" t="s">
        <v>271</v>
      </c>
      <c r="W85" s="204">
        <v>1</v>
      </c>
      <c r="X85" s="204">
        <f>COUNTIF(D123:H138, "*SRU*")</f>
        <v>1</v>
      </c>
      <c r="Y85" s="204">
        <f>(X85-W85)</f>
        <v>0</v>
      </c>
    </row>
    <row r="86" spans="1:25">
      <c r="A86" s="82"/>
      <c r="B86" s="246" t="s">
        <v>463</v>
      </c>
      <c r="C86" s="111"/>
      <c r="D86" s="212">
        <f>SUM(D81:D85)</f>
        <v>47</v>
      </c>
      <c r="E86" s="212">
        <f t="shared" ref="E86:H86" si="1">SUM(E81:E85)</f>
        <v>47</v>
      </c>
      <c r="F86" s="212">
        <f t="shared" si="1"/>
        <v>45</v>
      </c>
      <c r="G86" s="212">
        <f t="shared" si="1"/>
        <v>47</v>
      </c>
      <c r="H86" s="212">
        <f t="shared" si="1"/>
        <v>46</v>
      </c>
      <c r="I86" s="84"/>
      <c r="J86" s="84"/>
      <c r="K86" s="207"/>
      <c r="L86" s="86"/>
      <c r="M86" s="86"/>
      <c r="N86" s="208"/>
      <c r="O86" s="93"/>
      <c r="P86" s="75"/>
      <c r="Q86" s="158"/>
      <c r="R86" s="107"/>
      <c r="S86" s="107"/>
      <c r="T86" s="85" t="s">
        <v>159</v>
      </c>
      <c r="U86" s="85" t="s">
        <v>160</v>
      </c>
      <c r="V86" s="210" t="s">
        <v>185</v>
      </c>
      <c r="W86" s="204">
        <v>1</v>
      </c>
      <c r="X86" s="204">
        <f>COUNTIF(D123:H138, "*SES*")</f>
        <v>1</v>
      </c>
      <c r="Y86" s="204">
        <f t="shared" si="0"/>
        <v>0</v>
      </c>
    </row>
    <row r="87" spans="1:25">
      <c r="A87" s="82"/>
      <c r="B87" s="82"/>
      <c r="C87" s="82"/>
      <c r="D87" s="82"/>
      <c r="E87" s="82"/>
      <c r="F87" s="82"/>
      <c r="G87" s="82"/>
      <c r="H87" s="82"/>
      <c r="I87" s="82"/>
      <c r="J87" s="84"/>
      <c r="K87" s="207"/>
      <c r="L87" s="86"/>
      <c r="M87" s="86"/>
      <c r="N87" s="208"/>
      <c r="O87" s="154"/>
      <c r="P87" s="75"/>
      <c r="Q87" s="158"/>
      <c r="R87" s="107"/>
      <c r="S87" s="107"/>
      <c r="T87" s="85" t="s">
        <v>275</v>
      </c>
      <c r="U87" s="85" t="s">
        <v>277</v>
      </c>
      <c r="V87" s="210" t="s">
        <v>274</v>
      </c>
      <c r="W87" s="204">
        <v>1</v>
      </c>
      <c r="X87" s="204">
        <f>COUNTIF(D123:H138, "*ALS*")</f>
        <v>1</v>
      </c>
      <c r="Y87" s="204">
        <f>(X87-W87)</f>
        <v>0</v>
      </c>
    </row>
    <row r="88" spans="1:25">
      <c r="A88" s="82"/>
      <c r="B88" s="100" t="s">
        <v>480</v>
      </c>
      <c r="C88" s="248"/>
      <c r="D88" s="249">
        <v>1</v>
      </c>
      <c r="E88" s="249">
        <v>1</v>
      </c>
      <c r="F88" s="249">
        <v>1</v>
      </c>
      <c r="G88" s="249">
        <v>1</v>
      </c>
      <c r="H88" s="249">
        <v>1</v>
      </c>
      <c r="I88" s="84"/>
      <c r="J88" s="84"/>
      <c r="K88" s="207"/>
      <c r="L88" s="86"/>
      <c r="M88" s="86"/>
      <c r="N88" s="208"/>
      <c r="O88" s="154"/>
      <c r="P88" s="75"/>
      <c r="Q88" s="158"/>
      <c r="R88" s="107"/>
      <c r="S88" s="107"/>
      <c r="T88" s="85" t="s">
        <v>243</v>
      </c>
      <c r="U88" s="85" t="s">
        <v>242</v>
      </c>
      <c r="V88" s="210" t="s">
        <v>408</v>
      </c>
      <c r="W88" s="204">
        <v>0</v>
      </c>
      <c r="X88" s="204">
        <f>COUNTIF(D123:H138, "*ADI*")</f>
        <v>0</v>
      </c>
      <c r="Y88" s="204">
        <f t="shared" si="0"/>
        <v>0</v>
      </c>
    </row>
    <row r="89" spans="1:25">
      <c r="A89" s="82"/>
      <c r="B89" s="100" t="s">
        <v>53</v>
      </c>
      <c r="C89" s="248"/>
      <c r="D89" s="249"/>
      <c r="E89" s="249"/>
      <c r="F89" s="249"/>
      <c r="G89" s="249"/>
      <c r="H89" s="249"/>
      <c r="I89" s="84"/>
      <c r="J89" s="84"/>
      <c r="K89" s="207"/>
      <c r="L89" s="86"/>
      <c r="M89" s="86"/>
      <c r="N89" s="208"/>
      <c r="O89" s="154"/>
      <c r="P89" s="75"/>
      <c r="Q89" s="158"/>
      <c r="R89" s="107"/>
      <c r="S89" s="107"/>
      <c r="T89" s="85" t="s">
        <v>278</v>
      </c>
      <c r="U89" s="85" t="s">
        <v>287</v>
      </c>
      <c r="V89" s="210" t="s">
        <v>280</v>
      </c>
      <c r="W89" s="204">
        <v>1</v>
      </c>
      <c r="X89" s="204">
        <f>COUNTIF(D123:H138, "*ASO*")</f>
        <v>0</v>
      </c>
      <c r="Y89" s="204">
        <f t="shared" si="0"/>
        <v>-1</v>
      </c>
    </row>
    <row r="90" spans="1:25">
      <c r="A90" s="82"/>
      <c r="B90" s="100" t="s">
        <v>52</v>
      </c>
      <c r="C90" s="248"/>
      <c r="D90" s="249"/>
      <c r="E90" s="249"/>
      <c r="F90" s="249"/>
      <c r="G90" s="249"/>
      <c r="H90" s="249"/>
      <c r="I90" s="84"/>
      <c r="J90" s="84"/>
      <c r="K90" s="207"/>
      <c r="L90" s="86"/>
      <c r="M90" s="86"/>
      <c r="N90" s="208"/>
      <c r="O90" s="154"/>
      <c r="P90" s="75"/>
      <c r="Q90" s="158"/>
      <c r="R90" s="107"/>
      <c r="S90" s="107"/>
      <c r="T90" s="85" t="s">
        <v>71</v>
      </c>
      <c r="U90" s="85" t="s">
        <v>70</v>
      </c>
      <c r="V90" s="210" t="s">
        <v>180</v>
      </c>
      <c r="W90" s="204">
        <v>0</v>
      </c>
      <c r="X90" s="204">
        <f>COUNTIF(D123:H138, "*DJS*")</f>
        <v>0</v>
      </c>
      <c r="Y90" s="204">
        <f t="shared" si="0"/>
        <v>0</v>
      </c>
    </row>
    <row r="91" spans="1:25">
      <c r="A91" s="82"/>
      <c r="B91" s="100" t="s">
        <v>481</v>
      </c>
      <c r="C91" s="248"/>
      <c r="D91" s="249"/>
      <c r="E91" s="249"/>
      <c r="F91" s="249"/>
      <c r="G91" s="249"/>
      <c r="H91" s="249"/>
      <c r="I91" s="84"/>
      <c r="J91" s="84"/>
      <c r="K91" s="207"/>
      <c r="L91" s="86"/>
      <c r="M91" s="86"/>
      <c r="N91" s="208"/>
      <c r="O91" s="154"/>
      <c r="P91" s="75"/>
      <c r="Q91" s="158"/>
      <c r="R91" s="107"/>
      <c r="S91" s="107"/>
      <c r="T91" s="85" t="s">
        <v>311</v>
      </c>
      <c r="U91" s="85" t="s">
        <v>293</v>
      </c>
      <c r="V91" s="210" t="s">
        <v>301</v>
      </c>
      <c r="W91" s="204">
        <v>0</v>
      </c>
      <c r="X91" s="204">
        <f>COUNTIF(D123:H138, "*AXS*")</f>
        <v>0</v>
      </c>
      <c r="Y91" s="204">
        <f t="shared" si="0"/>
        <v>0</v>
      </c>
    </row>
    <row r="92" spans="1:25">
      <c r="A92" s="82"/>
      <c r="B92" s="100" t="s">
        <v>482</v>
      </c>
      <c r="C92" s="248"/>
      <c r="D92" s="249"/>
      <c r="E92" s="249"/>
      <c r="F92" s="249"/>
      <c r="G92" s="249"/>
      <c r="H92" s="249"/>
      <c r="I92" s="84"/>
      <c r="J92" s="84"/>
      <c r="K92" s="207"/>
      <c r="L92" s="86"/>
      <c r="M92" s="86"/>
      <c r="N92" s="208"/>
      <c r="O92" s="154"/>
      <c r="P92" s="75"/>
      <c r="Q92" s="158"/>
      <c r="R92" s="107"/>
      <c r="S92" s="107"/>
      <c r="T92" s="85" t="s">
        <v>69</v>
      </c>
      <c r="U92" s="85" t="s">
        <v>68</v>
      </c>
      <c r="V92" s="210" t="s">
        <v>174</v>
      </c>
      <c r="W92" s="204">
        <v>2</v>
      </c>
      <c r="X92" s="204">
        <f>COUNTIF(D123:H138, "*JTN*")</f>
        <v>2</v>
      </c>
      <c r="Y92" s="204">
        <f t="shared" si="0"/>
        <v>0</v>
      </c>
    </row>
    <row r="93" spans="1:25">
      <c r="A93" s="82"/>
      <c r="B93" s="100" t="s">
        <v>473</v>
      </c>
      <c r="C93" s="248"/>
      <c r="D93" s="249"/>
      <c r="E93" s="249"/>
      <c r="F93" s="249"/>
      <c r="G93" s="249"/>
      <c r="H93" s="249"/>
      <c r="I93" s="84"/>
      <c r="J93" s="84"/>
      <c r="K93" s="207"/>
      <c r="L93" s="86"/>
      <c r="M93" s="86"/>
      <c r="N93" s="208"/>
      <c r="O93" s="154"/>
      <c r="P93" s="75"/>
      <c r="Q93" s="158"/>
      <c r="R93" s="107"/>
      <c r="S93" s="107"/>
      <c r="T93" s="85" t="s">
        <v>405</v>
      </c>
      <c r="U93" s="85" t="s">
        <v>299</v>
      </c>
      <c r="V93" s="210" t="s">
        <v>404</v>
      </c>
      <c r="W93" s="204">
        <v>1</v>
      </c>
      <c r="X93" s="204">
        <f>COUNTIF(D123:H138, "*JOE*")</f>
        <v>1</v>
      </c>
      <c r="Y93" s="204">
        <f t="shared" si="0"/>
        <v>0</v>
      </c>
    </row>
    <row r="94" spans="1:25">
      <c r="A94" s="82"/>
      <c r="B94" s="100" t="s">
        <v>474</v>
      </c>
      <c r="C94" s="248"/>
      <c r="D94" s="249"/>
      <c r="E94" s="249"/>
      <c r="F94" s="249"/>
      <c r="G94" s="249"/>
      <c r="H94" s="249"/>
      <c r="I94" s="84"/>
      <c r="J94" s="84"/>
      <c r="K94" s="207"/>
      <c r="L94" s="86"/>
      <c r="M94" s="86"/>
      <c r="N94" s="208"/>
      <c r="O94" s="154"/>
      <c r="P94" s="75"/>
      <c r="Q94" s="158"/>
      <c r="R94" s="107"/>
      <c r="S94" s="107"/>
      <c r="T94" s="85" t="s">
        <v>67</v>
      </c>
      <c r="U94" s="85" t="s">
        <v>66</v>
      </c>
      <c r="V94" s="210" t="s">
        <v>236</v>
      </c>
      <c r="W94" s="204">
        <v>2</v>
      </c>
      <c r="X94" s="204">
        <f>COUNTIF(D123:H138,"*MON*")</f>
        <v>2</v>
      </c>
      <c r="Y94" s="204">
        <f t="shared" si="0"/>
        <v>0</v>
      </c>
    </row>
    <row r="95" spans="1:25">
      <c r="A95" s="82"/>
      <c r="B95" s="100" t="s">
        <v>475</v>
      </c>
      <c r="C95" s="248"/>
      <c r="D95" s="249"/>
      <c r="E95" s="249"/>
      <c r="F95" s="249"/>
      <c r="G95" s="249"/>
      <c r="H95" s="249"/>
      <c r="I95" s="84"/>
      <c r="J95" s="84"/>
      <c r="K95" s="207"/>
      <c r="L95" s="86"/>
      <c r="M95" s="86"/>
      <c r="N95" s="208"/>
      <c r="O95" s="154"/>
      <c r="P95" s="75"/>
      <c r="Q95" s="158"/>
      <c r="R95" s="107"/>
      <c r="S95" s="107"/>
      <c r="T95" s="85" t="s">
        <v>65</v>
      </c>
      <c r="U95" s="85" t="s">
        <v>64</v>
      </c>
      <c r="V95" s="210" t="s">
        <v>10</v>
      </c>
      <c r="W95" s="204">
        <v>2</v>
      </c>
      <c r="X95" s="204">
        <f>COUNTIF(D123:H138, "*JTW*")</f>
        <v>2</v>
      </c>
      <c r="Y95" s="204">
        <f t="shared" si="0"/>
        <v>0</v>
      </c>
    </row>
    <row r="96" spans="1:25">
      <c r="A96" s="82"/>
      <c r="B96" s="100" t="s">
        <v>476</v>
      </c>
      <c r="C96" s="248"/>
      <c r="D96" s="249"/>
      <c r="E96" s="249"/>
      <c r="F96" s="249"/>
      <c r="G96" s="249"/>
      <c r="H96" s="249"/>
      <c r="I96" s="84"/>
      <c r="J96" s="84"/>
      <c r="K96" s="207"/>
      <c r="L96" s="86"/>
      <c r="M96" s="86"/>
      <c r="N96" s="208"/>
      <c r="O96" s="92"/>
      <c r="P96" s="154"/>
      <c r="Q96" s="75"/>
      <c r="R96" s="158"/>
      <c r="S96" s="107"/>
      <c r="T96" s="85" t="s">
        <v>148</v>
      </c>
      <c r="U96" s="85" t="s">
        <v>149</v>
      </c>
      <c r="V96" s="210" t="s">
        <v>220</v>
      </c>
      <c r="W96" s="204">
        <v>1</v>
      </c>
      <c r="X96" s="204">
        <f>COUNTIF(D123:H138, "*TAY*")</f>
        <v>1</v>
      </c>
      <c r="Y96" s="204">
        <f t="shared" si="0"/>
        <v>0</v>
      </c>
    </row>
    <row r="97" spans="1:25">
      <c r="A97" s="82"/>
      <c r="B97" s="100" t="s">
        <v>362</v>
      </c>
      <c r="C97" s="248"/>
      <c r="D97" s="249"/>
      <c r="E97" s="249"/>
      <c r="F97" s="249"/>
      <c r="G97" s="249"/>
      <c r="H97" s="249"/>
      <c r="I97" s="84"/>
      <c r="J97" s="84"/>
      <c r="K97" s="207"/>
      <c r="L97" s="86"/>
      <c r="M97" s="86"/>
      <c r="N97" s="208"/>
      <c r="O97" s="92"/>
      <c r="P97" s="154"/>
      <c r="Q97" s="75"/>
      <c r="R97" s="158"/>
      <c r="S97" s="107"/>
      <c r="T97" s="85" t="s">
        <v>317</v>
      </c>
      <c r="U97" s="85" t="s">
        <v>318</v>
      </c>
      <c r="V97" s="210" t="s">
        <v>374</v>
      </c>
      <c r="W97" s="204">
        <v>3</v>
      </c>
      <c r="X97" s="204">
        <f>COUNTIF(D123:H138, "*ATR*")</f>
        <v>3</v>
      </c>
      <c r="Y97" s="204">
        <f>(X97-W97)</f>
        <v>0</v>
      </c>
    </row>
    <row r="98" spans="1:25">
      <c r="A98" s="82"/>
      <c r="B98" s="100" t="s">
        <v>129</v>
      </c>
      <c r="C98" s="248"/>
      <c r="D98" s="249">
        <v>1</v>
      </c>
      <c r="E98" s="249"/>
      <c r="F98" s="249"/>
      <c r="G98" s="249">
        <v>1</v>
      </c>
      <c r="H98" s="249"/>
      <c r="I98" s="84"/>
      <c r="J98" s="84"/>
      <c r="K98" s="207"/>
      <c r="L98" s="86"/>
      <c r="M98" s="86"/>
      <c r="N98" s="208"/>
      <c r="O98" s="92" t="s">
        <v>329</v>
      </c>
      <c r="P98" s="156">
        <v>55.2</v>
      </c>
      <c r="Q98" s="75" t="s">
        <v>423</v>
      </c>
      <c r="R98" s="158"/>
      <c r="S98" s="107"/>
      <c r="T98" s="85" t="s">
        <v>233</v>
      </c>
      <c r="U98" s="85" t="s">
        <v>232</v>
      </c>
      <c r="V98" s="210" t="s">
        <v>235</v>
      </c>
      <c r="W98" s="204">
        <v>1</v>
      </c>
      <c r="X98" s="204">
        <f>COUNTIF(D123:H138, "*Viv*")</f>
        <v>1</v>
      </c>
      <c r="Y98" s="204">
        <f t="shared" si="0"/>
        <v>0</v>
      </c>
    </row>
    <row r="99" spans="1:25">
      <c r="A99" s="82"/>
      <c r="B99" s="100" t="s">
        <v>130</v>
      </c>
      <c r="C99" s="248"/>
      <c r="D99" s="249">
        <v>1</v>
      </c>
      <c r="E99" s="249"/>
      <c r="F99" s="249"/>
      <c r="G99" s="249">
        <v>1</v>
      </c>
      <c r="H99" s="249"/>
      <c r="I99" s="84"/>
      <c r="J99" s="84"/>
      <c r="K99" s="207"/>
      <c r="L99" s="86"/>
      <c r="M99" s="86"/>
      <c r="N99" s="208"/>
      <c r="O99" s="92"/>
      <c r="P99" s="154"/>
      <c r="Q99" s="75"/>
      <c r="R99" s="158"/>
      <c r="S99" s="107"/>
      <c r="T99" s="85" t="s">
        <v>289</v>
      </c>
      <c r="U99" s="85" t="s">
        <v>63</v>
      </c>
      <c r="V99" s="210" t="s">
        <v>171</v>
      </c>
      <c r="W99" s="204">
        <v>3</v>
      </c>
      <c r="X99" s="204">
        <f>COUNTIF(D123:H138, "*KIM*")</f>
        <v>3</v>
      </c>
      <c r="Y99" s="204">
        <f t="shared" si="0"/>
        <v>0</v>
      </c>
    </row>
    <row r="100" spans="1:25">
      <c r="A100" s="82"/>
      <c r="B100" s="100" t="s">
        <v>352</v>
      </c>
      <c r="C100" s="248"/>
      <c r="D100" s="249"/>
      <c r="E100" s="249"/>
      <c r="F100" s="249">
        <v>1</v>
      </c>
      <c r="G100" s="249"/>
      <c r="H100" s="249"/>
      <c r="I100" s="84"/>
      <c r="J100" s="84"/>
      <c r="K100" s="207"/>
      <c r="L100" s="86"/>
      <c r="M100" s="86"/>
      <c r="N100" s="208"/>
      <c r="O100" s="107" t="s">
        <v>350</v>
      </c>
      <c r="P100" s="154">
        <v>0</v>
      </c>
      <c r="Q100" s="162" t="s">
        <v>335</v>
      </c>
      <c r="R100" s="158">
        <v>1.6</v>
      </c>
      <c r="S100" s="107"/>
      <c r="T100" s="85" t="s">
        <v>380</v>
      </c>
      <c r="U100" s="85" t="s">
        <v>381</v>
      </c>
      <c r="V100" s="210" t="s">
        <v>379</v>
      </c>
      <c r="W100" s="204">
        <v>2</v>
      </c>
      <c r="X100" s="204">
        <f>COUNTIF(D123:H138, "*TVA*")</f>
        <v>2</v>
      </c>
      <c r="Y100" s="204">
        <f t="shared" si="0"/>
        <v>0</v>
      </c>
    </row>
    <row r="101" spans="1:25">
      <c r="A101" s="82"/>
      <c r="B101" s="100" t="s">
        <v>353</v>
      </c>
      <c r="C101" s="248"/>
      <c r="D101" s="249"/>
      <c r="E101" s="249"/>
      <c r="F101" s="249">
        <v>1</v>
      </c>
      <c r="G101" s="249"/>
      <c r="H101" s="249"/>
      <c r="I101" s="84"/>
      <c r="J101" s="84"/>
      <c r="K101" s="207"/>
      <c r="L101" s="86"/>
      <c r="M101" s="86"/>
      <c r="N101" s="208"/>
      <c r="O101" s="92" t="s">
        <v>328</v>
      </c>
      <c r="P101" s="154">
        <v>0</v>
      </c>
      <c r="Q101" s="162" t="s">
        <v>335</v>
      </c>
      <c r="R101" s="158">
        <v>1.2</v>
      </c>
      <c r="S101" s="107"/>
      <c r="T101" s="85" t="s">
        <v>62</v>
      </c>
      <c r="U101" s="85" t="s">
        <v>61</v>
      </c>
      <c r="V101" s="210" t="s">
        <v>9</v>
      </c>
      <c r="W101" s="159">
        <v>1</v>
      </c>
      <c r="X101" s="204">
        <f>COUNTIF(D123:H138, "*KVH*")</f>
        <v>1</v>
      </c>
      <c r="Y101" s="204">
        <f t="shared" si="0"/>
        <v>0</v>
      </c>
    </row>
    <row r="102" spans="1:25">
      <c r="A102" s="82"/>
      <c r="B102" s="100" t="s">
        <v>351</v>
      </c>
      <c r="C102" s="248"/>
      <c r="D102" s="249"/>
      <c r="E102" s="249"/>
      <c r="F102" s="249"/>
      <c r="G102" s="249">
        <v>1</v>
      </c>
      <c r="H102" s="249">
        <v>1</v>
      </c>
      <c r="I102" s="84"/>
      <c r="J102" s="84"/>
      <c r="K102" s="207"/>
      <c r="L102" s="86"/>
      <c r="M102" s="86"/>
      <c r="N102" s="208"/>
      <c r="O102" s="92" t="s">
        <v>327</v>
      </c>
      <c r="P102" s="154">
        <v>0.8</v>
      </c>
      <c r="Q102" s="162" t="s">
        <v>335</v>
      </c>
      <c r="R102" s="158">
        <v>1</v>
      </c>
      <c r="S102" s="107"/>
      <c r="T102" s="85" t="s">
        <v>60</v>
      </c>
      <c r="U102" s="85" t="s">
        <v>59</v>
      </c>
      <c r="V102" s="210" t="s">
        <v>195</v>
      </c>
      <c r="W102" s="159">
        <v>1</v>
      </c>
      <c r="X102" s="204">
        <f>COUNTIF(D123:H138, "*LMW*")</f>
        <v>1</v>
      </c>
      <c r="Y102" s="204">
        <f t="shared" si="0"/>
        <v>0</v>
      </c>
    </row>
    <row r="103" spans="1:25">
      <c r="A103" s="82"/>
      <c r="B103" s="100" t="s">
        <v>51</v>
      </c>
      <c r="C103" s="248"/>
      <c r="D103" s="249">
        <v>2</v>
      </c>
      <c r="E103" s="249">
        <v>2</v>
      </c>
      <c r="F103" s="249">
        <v>2</v>
      </c>
      <c r="G103" s="249">
        <v>1</v>
      </c>
      <c r="H103" s="249">
        <v>1</v>
      </c>
      <c r="I103" s="84"/>
      <c r="J103" s="84"/>
      <c r="K103" s="207"/>
      <c r="L103" s="86"/>
      <c r="M103" s="86"/>
      <c r="N103" s="208"/>
      <c r="O103" s="92" t="s">
        <v>273</v>
      </c>
      <c r="P103" s="154">
        <v>0.5</v>
      </c>
      <c r="Q103" s="162" t="s">
        <v>335</v>
      </c>
      <c r="R103" s="158">
        <v>1.3</v>
      </c>
      <c r="S103" s="107"/>
      <c r="T103" s="85" t="s">
        <v>58</v>
      </c>
      <c r="U103" s="85" t="s">
        <v>57</v>
      </c>
      <c r="V103" s="210" t="s">
        <v>20</v>
      </c>
      <c r="W103" s="159">
        <v>2</v>
      </c>
      <c r="X103" s="204">
        <f>COUNTIF(D123:H138, "*JCW*")</f>
        <v>2</v>
      </c>
      <c r="Y103" s="204">
        <f t="shared" si="0"/>
        <v>0</v>
      </c>
    </row>
    <row r="104" spans="1:25">
      <c r="A104" s="82"/>
      <c r="B104" s="100" t="s">
        <v>477</v>
      </c>
      <c r="C104" s="248"/>
      <c r="D104" s="249">
        <v>2</v>
      </c>
      <c r="E104" s="249">
        <v>2</v>
      </c>
      <c r="F104" s="249">
        <v>4</v>
      </c>
      <c r="G104" s="249">
        <v>3</v>
      </c>
      <c r="H104" s="249">
        <v>3</v>
      </c>
      <c r="I104" s="84"/>
      <c r="J104" s="84"/>
      <c r="K104" s="160"/>
      <c r="L104" s="86"/>
      <c r="M104" s="86"/>
      <c r="N104" s="208"/>
      <c r="O104" s="92" t="s">
        <v>330</v>
      </c>
      <c r="P104" s="154">
        <v>0.2</v>
      </c>
      <c r="Q104" s="162" t="s">
        <v>335</v>
      </c>
      <c r="R104" s="158">
        <v>0.6</v>
      </c>
      <c r="S104" s="107"/>
      <c r="T104" s="85" t="s">
        <v>56</v>
      </c>
      <c r="U104" s="85" t="s">
        <v>55</v>
      </c>
      <c r="V104" s="210" t="s">
        <v>11</v>
      </c>
      <c r="W104" s="159">
        <v>3</v>
      </c>
      <c r="X104" s="204">
        <f>COUNTIF(D123:H138, "*WLY*")</f>
        <v>3</v>
      </c>
      <c r="Y104" s="204">
        <f t="shared" si="0"/>
        <v>0</v>
      </c>
    </row>
    <row r="105" spans="1:25">
      <c r="A105" s="82"/>
      <c r="B105" s="100" t="s">
        <v>478</v>
      </c>
      <c r="C105" s="248"/>
      <c r="D105" s="249">
        <v>2</v>
      </c>
      <c r="E105" s="249">
        <v>2</v>
      </c>
      <c r="F105" s="249">
        <v>4</v>
      </c>
      <c r="G105" s="249">
        <v>3</v>
      </c>
      <c r="H105" s="249">
        <v>3</v>
      </c>
      <c r="I105" s="84"/>
      <c r="J105" s="84"/>
      <c r="K105" s="160"/>
      <c r="L105" s="86"/>
      <c r="M105" s="86"/>
      <c r="N105" s="208"/>
      <c r="O105" s="92" t="s">
        <v>326</v>
      </c>
      <c r="P105" s="156">
        <f>SUM(P100+P101)</f>
        <v>0</v>
      </c>
      <c r="Q105" s="75"/>
      <c r="R105" s="158"/>
      <c r="S105" s="107"/>
      <c r="T105" s="85" t="s">
        <v>208</v>
      </c>
      <c r="U105" s="85" t="s">
        <v>209</v>
      </c>
      <c r="V105" s="210" t="s">
        <v>211</v>
      </c>
      <c r="W105" s="159">
        <v>3</v>
      </c>
      <c r="X105" s="204">
        <f>COUNTIF(D123:H138, "*FYU*")</f>
        <v>3</v>
      </c>
      <c r="Y105" s="204">
        <f t="shared" si="0"/>
        <v>0</v>
      </c>
    </row>
    <row r="106" spans="1:25">
      <c r="A106" s="82"/>
      <c r="B106" s="100" t="s">
        <v>466</v>
      </c>
      <c r="C106" s="248"/>
      <c r="D106" s="249"/>
      <c r="E106" s="249"/>
      <c r="F106" s="249"/>
      <c r="G106" s="250"/>
      <c r="H106" s="250">
        <v>-1</v>
      </c>
      <c r="I106" s="84"/>
      <c r="J106" s="84"/>
      <c r="K106" s="207"/>
      <c r="L106" s="86"/>
      <c r="M106" s="86"/>
      <c r="N106" s="208"/>
      <c r="O106" s="92"/>
      <c r="P106" s="154"/>
      <c r="Q106" s="75"/>
      <c r="R106" s="158"/>
      <c r="S106" s="107"/>
      <c r="T106" s="203"/>
      <c r="U106" s="203"/>
      <c r="V106" s="204"/>
      <c r="W106" s="204"/>
      <c r="X106" s="204"/>
      <c r="Y106" s="204"/>
    </row>
    <row r="107" spans="1:25">
      <c r="A107" s="82"/>
      <c r="B107" s="100" t="s">
        <v>467</v>
      </c>
      <c r="C107" s="248"/>
      <c r="D107" s="249"/>
      <c r="E107" s="249"/>
      <c r="F107" s="249"/>
      <c r="G107" s="250"/>
      <c r="H107" s="250">
        <v>-1</v>
      </c>
      <c r="I107" s="84"/>
      <c r="J107" s="84"/>
      <c r="K107" s="207"/>
      <c r="L107" s="86"/>
      <c r="M107" s="86"/>
      <c r="N107" s="208"/>
      <c r="O107" s="92" t="s">
        <v>50</v>
      </c>
      <c r="P107" s="154">
        <f>P98-P105</f>
        <v>55.2</v>
      </c>
      <c r="Q107" s="75"/>
      <c r="R107" s="158"/>
      <c r="S107" s="107"/>
      <c r="T107" s="203"/>
      <c r="U107" s="203"/>
      <c r="V107" s="204"/>
      <c r="W107" s="204"/>
      <c r="X107" s="204"/>
      <c r="Y107" s="204"/>
    </row>
    <row r="108" spans="1:25">
      <c r="A108" s="82"/>
      <c r="B108" s="100" t="s">
        <v>468</v>
      </c>
      <c r="C108" s="248"/>
      <c r="D108" s="250"/>
      <c r="E108" s="250"/>
      <c r="F108" s="250"/>
      <c r="G108" s="250"/>
      <c r="H108" s="250"/>
      <c r="I108" s="84"/>
      <c r="J108" s="84"/>
      <c r="K108" s="207"/>
      <c r="L108" s="86"/>
      <c r="M108" s="86"/>
      <c r="N108" s="208"/>
      <c r="O108" s="92" t="s">
        <v>331</v>
      </c>
      <c r="P108" s="154">
        <f>SUM(D80:H80)/5</f>
        <v>49.6</v>
      </c>
      <c r="Q108" s="75"/>
      <c r="R108" s="158"/>
      <c r="S108" s="107"/>
      <c r="T108" s="203"/>
      <c r="U108" s="203"/>
      <c r="V108" s="204"/>
      <c r="W108" s="204"/>
      <c r="X108" s="204"/>
      <c r="Y108" s="204"/>
    </row>
    <row r="109" spans="1:25">
      <c r="A109" s="82"/>
      <c r="B109" s="100" t="s">
        <v>469</v>
      </c>
      <c r="C109" s="248"/>
      <c r="D109" s="250"/>
      <c r="E109" s="250"/>
      <c r="F109" s="250"/>
      <c r="G109" s="250"/>
      <c r="H109" s="250"/>
      <c r="I109" s="84"/>
      <c r="J109" s="84"/>
      <c r="K109" s="207"/>
      <c r="L109" s="86"/>
      <c r="M109" s="86"/>
      <c r="N109" s="208"/>
      <c r="O109" s="92"/>
      <c r="P109" s="154"/>
      <c r="Q109" s="75"/>
      <c r="R109" s="159"/>
      <c r="S109" s="75"/>
      <c r="T109" s="203"/>
      <c r="U109" s="203"/>
      <c r="V109" s="204"/>
      <c r="W109" s="204"/>
      <c r="X109" s="204"/>
      <c r="Y109" s="204"/>
    </row>
    <row r="110" spans="1:25">
      <c r="A110" s="82"/>
      <c r="B110" s="100" t="s">
        <v>470</v>
      </c>
      <c r="C110" s="248"/>
      <c r="D110" s="249"/>
      <c r="E110" s="250"/>
      <c r="F110" s="249"/>
      <c r="G110" s="249"/>
      <c r="H110" s="249"/>
      <c r="I110" s="84"/>
      <c r="J110" s="84"/>
      <c r="K110" s="207"/>
      <c r="L110" s="86"/>
      <c r="M110" s="86"/>
      <c r="N110" s="208"/>
      <c r="O110" s="155" t="s">
        <v>422</v>
      </c>
      <c r="P110" s="219">
        <f>P107-P108</f>
        <v>5.6000000000000014</v>
      </c>
      <c r="Q110" s="158"/>
      <c r="R110" s="107"/>
      <c r="S110" s="107"/>
      <c r="T110" s="203"/>
      <c r="U110" s="203"/>
      <c r="V110" s="204"/>
      <c r="W110" s="204"/>
      <c r="X110" s="204"/>
      <c r="Y110" s="204"/>
    </row>
    <row r="111" spans="1:25">
      <c r="A111" s="82"/>
      <c r="B111" s="100" t="s">
        <v>472</v>
      </c>
      <c r="C111" s="248"/>
      <c r="D111" s="249"/>
      <c r="E111" s="250"/>
      <c r="F111" s="249"/>
      <c r="G111" s="249"/>
      <c r="H111" s="249"/>
      <c r="I111" s="84"/>
      <c r="J111" s="84"/>
      <c r="K111" s="207"/>
      <c r="L111" s="86"/>
      <c r="M111" s="86"/>
      <c r="N111" s="208"/>
      <c r="O111" s="155"/>
      <c r="P111" s="75"/>
      <c r="Q111" s="158"/>
      <c r="R111" s="107"/>
      <c r="S111" s="107"/>
      <c r="T111" s="203"/>
      <c r="U111" s="203"/>
      <c r="V111" s="204"/>
      <c r="W111" s="204"/>
      <c r="X111" s="204"/>
      <c r="Y111" s="204"/>
    </row>
    <row r="112" spans="1:25">
      <c r="A112" s="82"/>
      <c r="B112" s="100" t="s">
        <v>471</v>
      </c>
      <c r="C112" s="248"/>
      <c r="D112" s="250">
        <v>-1</v>
      </c>
      <c r="E112" s="250">
        <v>-1</v>
      </c>
      <c r="F112" s="250">
        <v>-1</v>
      </c>
      <c r="G112" s="250">
        <v>-1</v>
      </c>
      <c r="H112" s="250">
        <v>-1</v>
      </c>
      <c r="I112" s="84"/>
      <c r="J112" s="84"/>
      <c r="K112" s="207"/>
      <c r="L112" s="86"/>
      <c r="M112" s="86"/>
      <c r="N112" s="208"/>
      <c r="O112" s="101"/>
      <c r="P112" s="75"/>
      <c r="Q112" s="158"/>
      <c r="R112" s="107"/>
      <c r="S112" s="107"/>
      <c r="T112" s="203"/>
      <c r="U112" s="203"/>
      <c r="V112" s="204"/>
      <c r="W112" s="204"/>
      <c r="X112" s="204"/>
      <c r="Y112" s="204"/>
    </row>
    <row r="113" spans="1:25">
      <c r="A113" s="82"/>
      <c r="B113" s="100" t="s">
        <v>416</v>
      </c>
      <c r="C113" s="248"/>
      <c r="D113" s="249">
        <v>1</v>
      </c>
      <c r="E113" s="250">
        <v>1</v>
      </c>
      <c r="F113" s="250">
        <v>1</v>
      </c>
      <c r="G113" s="249"/>
      <c r="H113" s="250">
        <v>1</v>
      </c>
      <c r="I113" s="84"/>
      <c r="J113" s="84"/>
      <c r="K113" s="207"/>
      <c r="L113" s="86"/>
      <c r="M113" s="86"/>
      <c r="N113" s="208"/>
      <c r="O113" s="107"/>
      <c r="P113" s="75"/>
      <c r="Q113" s="158"/>
      <c r="R113" s="107"/>
      <c r="S113" s="107"/>
      <c r="T113" s="203"/>
      <c r="U113" s="203"/>
      <c r="V113" s="204"/>
      <c r="W113" s="204"/>
      <c r="X113" s="204"/>
      <c r="Y113" s="204"/>
    </row>
    <row r="114" spans="1:25">
      <c r="A114" s="82"/>
      <c r="B114" s="246" t="s">
        <v>463</v>
      </c>
      <c r="C114" s="247" t="s">
        <v>464</v>
      </c>
      <c r="D114" s="212">
        <f>SUM(D88,D89,D91,D93,D95,D98,D102,D103,D104,D106,D108,D110,D112,D113,D100)</f>
        <v>6</v>
      </c>
      <c r="E114" s="212">
        <f t="shared" ref="E114:F114" si="2">SUM(E88,E89,E91,E93,E95,E98,E102,E103,E104,E106,E108,E110,E112,E113,E100)</f>
        <v>5</v>
      </c>
      <c r="F114" s="212">
        <f t="shared" si="2"/>
        <v>8</v>
      </c>
      <c r="G114" s="212">
        <f>SUM(G88,G89,G91,G93,G95,G98,G102,G103,G104,G106,G108,G110,G112,G113,G100)</f>
        <v>6</v>
      </c>
      <c r="H114" s="212">
        <f>SUM(H88,H89,H91,H93,H95,H98,H102,H103,H104,H106,H108,H110,H112,H113,H100)</f>
        <v>5</v>
      </c>
      <c r="I114" s="84"/>
      <c r="J114" s="84"/>
      <c r="K114" s="207"/>
      <c r="L114" s="86"/>
      <c r="M114" s="86"/>
      <c r="N114" s="208"/>
      <c r="O114" s="139"/>
      <c r="P114" s="75"/>
      <c r="Q114" s="158"/>
      <c r="R114" s="107"/>
      <c r="S114" s="107"/>
      <c r="T114" s="203"/>
      <c r="U114" s="203"/>
      <c r="V114" s="204"/>
      <c r="W114" s="204"/>
      <c r="X114" s="204"/>
      <c r="Y114" s="204"/>
    </row>
    <row r="115" spans="1:25">
      <c r="A115" s="82"/>
      <c r="B115" s="131"/>
      <c r="C115" s="247" t="s">
        <v>465</v>
      </c>
      <c r="D115" s="212">
        <f>SUM(D90,D92,D94,D96,D97,D99,D101,D102,D103,D105,D107,D109,D111,D112,D113)</f>
        <v>5</v>
      </c>
      <c r="E115" s="212">
        <f t="shared" ref="E115:F115" si="3">SUM(E90,E92,E94,E96,E97,E99,E101,E102,E103,E105,E107,E109,E111,E112,E113)</f>
        <v>4</v>
      </c>
      <c r="F115" s="212">
        <f t="shared" si="3"/>
        <v>7</v>
      </c>
      <c r="G115" s="212">
        <f>SUM(G90,G92,G94,G96,G97,G99,G101,G102,G103,G105,G107,G109,G111,G112,G113)</f>
        <v>5</v>
      </c>
      <c r="H115" s="212">
        <f>SUM(H90,H92,H94,H96,H97,H99,H101,H102,H103,H105,H107,H109,H111,H112,H113)</f>
        <v>4</v>
      </c>
      <c r="I115" s="84"/>
      <c r="J115" s="84"/>
      <c r="K115" s="207"/>
      <c r="L115" s="86"/>
      <c r="M115" s="86"/>
      <c r="N115" s="208"/>
      <c r="O115" s="102"/>
      <c r="P115" s="75"/>
      <c r="Q115" s="158"/>
      <c r="R115" s="107"/>
      <c r="S115" s="107"/>
      <c r="T115" s="203"/>
      <c r="U115" s="203"/>
      <c r="V115" s="204"/>
      <c r="W115" s="204"/>
      <c r="X115" s="204"/>
      <c r="Y115" s="204"/>
    </row>
    <row r="116" spans="1:25">
      <c r="A116" s="82"/>
      <c r="B116" s="131"/>
      <c r="C116" s="131"/>
      <c r="D116" s="131"/>
      <c r="E116" s="131"/>
      <c r="F116" s="131"/>
      <c r="G116" s="131"/>
      <c r="H116" s="131"/>
      <c r="I116" s="84"/>
      <c r="J116" s="84"/>
      <c r="K116" s="207"/>
      <c r="L116" s="86"/>
      <c r="M116" s="86"/>
      <c r="N116" s="208"/>
      <c r="O116" s="103"/>
      <c r="P116" s="75"/>
      <c r="Q116" s="158"/>
      <c r="R116" s="107"/>
      <c r="S116" s="107"/>
      <c r="T116" s="203"/>
      <c r="U116" s="203"/>
      <c r="V116" s="204"/>
      <c r="W116" s="204"/>
      <c r="X116" s="204"/>
      <c r="Y116" s="204"/>
    </row>
    <row r="117" spans="1:25">
      <c r="A117" s="82"/>
      <c r="B117" s="96" t="s">
        <v>360</v>
      </c>
      <c r="C117" s="251"/>
      <c r="D117" s="252">
        <f>D80-(D86+D114)</f>
        <v>-2</v>
      </c>
      <c r="E117" s="252">
        <f t="shared" ref="E117:H117" si="4">E80-(E86+E114)</f>
        <v>-3</v>
      </c>
      <c r="F117" s="252">
        <f t="shared" si="4"/>
        <v>-2</v>
      </c>
      <c r="G117" s="252">
        <f t="shared" si="4"/>
        <v>-4</v>
      </c>
      <c r="H117" s="252">
        <f t="shared" si="4"/>
        <v>-3</v>
      </c>
      <c r="I117" s="84"/>
      <c r="J117" s="84"/>
      <c r="K117" s="207"/>
      <c r="L117" s="86"/>
      <c r="M117" s="86"/>
      <c r="N117" s="208"/>
      <c r="O117" s="78"/>
      <c r="P117" s="75"/>
      <c r="Q117" s="158"/>
      <c r="R117" s="107"/>
      <c r="S117" s="107"/>
      <c r="T117" s="203"/>
      <c r="U117" s="203"/>
      <c r="V117" s="204"/>
      <c r="W117" s="204"/>
      <c r="X117" s="204"/>
      <c r="Y117" s="204"/>
    </row>
    <row r="118" spans="1:25">
      <c r="A118" s="82"/>
      <c r="B118" s="96" t="s">
        <v>361</v>
      </c>
      <c r="C118" s="251"/>
      <c r="D118" s="252">
        <f>D80-(D86+D115)</f>
        <v>-1</v>
      </c>
      <c r="E118" s="252">
        <f t="shared" ref="E118:H118" si="5">E80-(E86+E115)</f>
        <v>-2</v>
      </c>
      <c r="F118" s="252">
        <f t="shared" si="5"/>
        <v>-1</v>
      </c>
      <c r="G118" s="252">
        <f t="shared" si="5"/>
        <v>-3</v>
      </c>
      <c r="H118" s="252">
        <f t="shared" si="5"/>
        <v>-2</v>
      </c>
      <c r="I118" s="84"/>
      <c r="J118" s="84"/>
      <c r="K118" s="207"/>
      <c r="L118" s="86"/>
      <c r="M118" s="86"/>
      <c r="N118" s="208"/>
      <c r="O118" s="78"/>
      <c r="P118" s="75"/>
      <c r="Q118" s="158"/>
      <c r="R118" s="107"/>
      <c r="S118" s="107"/>
      <c r="T118" s="203"/>
      <c r="U118" s="203"/>
      <c r="V118" s="204"/>
      <c r="W118" s="204"/>
      <c r="X118" s="204"/>
      <c r="Y118" s="204"/>
    </row>
    <row r="119" spans="1:25">
      <c r="A119" s="82"/>
      <c r="B119" s="94"/>
      <c r="C119" s="94"/>
      <c r="D119" s="95"/>
      <c r="E119" s="95"/>
      <c r="F119" s="95"/>
      <c r="G119" s="95"/>
      <c r="H119" s="95"/>
      <c r="I119" s="84"/>
      <c r="J119" s="84"/>
      <c r="K119" s="207"/>
      <c r="L119" s="86"/>
      <c r="M119" s="86"/>
      <c r="N119" s="208"/>
      <c r="O119" s="78"/>
      <c r="P119" s="75"/>
      <c r="Q119" s="158"/>
      <c r="R119" s="107"/>
      <c r="S119" s="107"/>
      <c r="T119" s="203"/>
      <c r="U119" s="203"/>
      <c r="V119" s="204"/>
      <c r="W119" s="204"/>
      <c r="X119" s="204"/>
      <c r="Y119" s="204"/>
    </row>
    <row r="120" spans="1:25">
      <c r="A120" s="82"/>
      <c r="B120" s="98"/>
      <c r="C120" s="113"/>
      <c r="D120" s="99"/>
      <c r="E120" s="99"/>
      <c r="F120" s="99"/>
      <c r="G120" s="99"/>
      <c r="H120" s="99"/>
      <c r="I120" s="84"/>
      <c r="J120" s="84"/>
      <c r="K120" s="207"/>
      <c r="L120" s="86"/>
      <c r="M120" s="86"/>
      <c r="N120" s="208"/>
      <c r="O120" s="78"/>
      <c r="P120" s="75"/>
      <c r="Q120" s="158"/>
      <c r="R120" s="107"/>
      <c r="S120" s="107"/>
      <c r="T120" s="203"/>
      <c r="U120" s="203"/>
      <c r="V120" s="204"/>
      <c r="W120" s="204"/>
      <c r="X120" s="204"/>
      <c r="Y120" s="204"/>
    </row>
    <row r="121" spans="1:25">
      <c r="A121" s="82"/>
      <c r="B121" s="100"/>
      <c r="C121" s="100"/>
      <c r="D121" s="100"/>
      <c r="E121" s="100"/>
      <c r="F121" s="100"/>
      <c r="G121" s="100"/>
      <c r="H121" s="100"/>
      <c r="I121" s="84"/>
      <c r="J121" s="84"/>
      <c r="K121" s="207"/>
      <c r="L121" s="86"/>
      <c r="M121" s="86"/>
      <c r="N121" s="208"/>
      <c r="O121" s="78"/>
      <c r="P121" s="75"/>
      <c r="Q121" s="158"/>
      <c r="R121" s="107"/>
      <c r="S121" s="107"/>
      <c r="T121" s="203"/>
      <c r="U121" s="203"/>
      <c r="V121" s="204"/>
      <c r="W121" s="204"/>
      <c r="X121" s="204"/>
      <c r="Y121" s="204"/>
    </row>
    <row r="122" spans="1:25">
      <c r="A122" s="82"/>
      <c r="B122" s="100" t="s">
        <v>359</v>
      </c>
      <c r="C122" s="100"/>
      <c r="D122" s="163">
        <f>D80</f>
        <v>51</v>
      </c>
      <c r="E122" s="163">
        <f>E80</f>
        <v>49</v>
      </c>
      <c r="F122" s="163">
        <f>F80</f>
        <v>51</v>
      </c>
      <c r="G122" s="163">
        <f>G80</f>
        <v>49</v>
      </c>
      <c r="H122" s="163">
        <f>H80</f>
        <v>48</v>
      </c>
      <c r="I122" s="84"/>
      <c r="J122" s="84"/>
      <c r="K122" s="207"/>
      <c r="L122" s="86"/>
      <c r="M122" s="86"/>
      <c r="N122" s="208"/>
      <c r="O122" s="78"/>
      <c r="P122" s="75"/>
      <c r="Q122" s="158"/>
      <c r="R122" s="107"/>
      <c r="S122" s="107"/>
      <c r="T122" s="203"/>
      <c r="U122" s="203"/>
      <c r="V122" s="204"/>
      <c r="W122" s="204"/>
      <c r="X122" s="204"/>
      <c r="Y122" s="204"/>
    </row>
    <row r="123" spans="1:25">
      <c r="A123" s="134"/>
      <c r="B123" s="80" t="s">
        <v>21</v>
      </c>
      <c r="C123" s="100"/>
      <c r="D123" s="194" t="s">
        <v>274</v>
      </c>
      <c r="E123" s="195" t="s">
        <v>290</v>
      </c>
      <c r="F123" s="195" t="s">
        <v>197</v>
      </c>
      <c r="G123" s="195" t="s">
        <v>374</v>
      </c>
      <c r="H123" s="195" t="s">
        <v>374</v>
      </c>
      <c r="I123" s="84"/>
      <c r="J123" s="84"/>
      <c r="K123" s="207"/>
      <c r="L123" s="86"/>
      <c r="M123" s="86"/>
      <c r="N123" s="208"/>
      <c r="O123" s="75"/>
      <c r="P123" s="75"/>
      <c r="Q123" s="158"/>
      <c r="R123" s="107"/>
      <c r="S123" s="107"/>
      <c r="T123" s="203"/>
      <c r="U123" s="203"/>
      <c r="V123" s="204"/>
      <c r="W123" s="204"/>
      <c r="X123" s="204"/>
      <c r="Y123" s="204"/>
    </row>
    <row r="124" spans="1:25">
      <c r="A124" s="134"/>
      <c r="B124" s="100"/>
      <c r="C124" s="108"/>
      <c r="D124" s="195" t="s">
        <v>214</v>
      </c>
      <c r="E124" s="195" t="s">
        <v>197</v>
      </c>
      <c r="F124" s="195" t="s">
        <v>193</v>
      </c>
      <c r="G124" s="195" t="s">
        <v>197</v>
      </c>
      <c r="H124" s="195" t="s">
        <v>197</v>
      </c>
      <c r="I124" s="84"/>
      <c r="J124" s="84"/>
      <c r="K124" s="207"/>
      <c r="L124" s="86"/>
      <c r="M124" s="86"/>
      <c r="N124" s="208"/>
      <c r="O124" s="75"/>
      <c r="P124" s="107"/>
      <c r="Q124" s="158"/>
      <c r="R124" s="107"/>
      <c r="S124" s="107"/>
      <c r="T124" s="203"/>
      <c r="U124" s="203"/>
      <c r="V124" s="204"/>
      <c r="W124" s="204"/>
      <c r="X124" s="204"/>
      <c r="Y124" s="204"/>
    </row>
    <row r="125" spans="1:25">
      <c r="A125" s="134"/>
      <c r="B125" s="100"/>
      <c r="C125" s="213"/>
      <c r="D125" s="194" t="s">
        <v>282</v>
      </c>
      <c r="E125" s="195" t="s">
        <v>182</v>
      </c>
      <c r="F125" s="195" t="s">
        <v>257</v>
      </c>
      <c r="G125" s="194" t="s">
        <v>211</v>
      </c>
      <c r="H125" s="195" t="s">
        <v>211</v>
      </c>
      <c r="I125" s="84"/>
      <c r="J125" s="84"/>
      <c r="K125" s="207"/>
      <c r="L125" s="86"/>
      <c r="M125" s="86"/>
      <c r="N125" s="208"/>
      <c r="O125" s="75"/>
      <c r="P125" s="107"/>
      <c r="Q125" s="158"/>
      <c r="R125" s="107"/>
      <c r="S125" s="107"/>
      <c r="T125" s="203"/>
      <c r="U125" s="203"/>
      <c r="V125" s="204"/>
      <c r="W125" s="204"/>
      <c r="X125" s="204"/>
      <c r="Y125" s="204"/>
    </row>
    <row r="126" spans="1:25">
      <c r="A126" s="134"/>
      <c r="B126" s="214"/>
      <c r="C126" s="213"/>
      <c r="D126" s="195" t="s">
        <v>171</v>
      </c>
      <c r="E126" s="195" t="s">
        <v>10</v>
      </c>
      <c r="F126" s="195" t="s">
        <v>183</v>
      </c>
      <c r="G126" s="195" t="s">
        <v>172</v>
      </c>
      <c r="H126" s="195" t="s">
        <v>188</v>
      </c>
      <c r="I126" s="84"/>
      <c r="J126" s="84"/>
      <c r="K126" s="207"/>
      <c r="L126" s="86"/>
      <c r="M126" s="86"/>
      <c r="N126" s="208"/>
      <c r="O126" s="75"/>
      <c r="P126" s="107"/>
      <c r="Q126" s="158"/>
      <c r="R126" s="107"/>
      <c r="S126" s="107"/>
      <c r="T126" s="203"/>
      <c r="U126" s="203"/>
      <c r="V126" s="204"/>
      <c r="W126" s="204"/>
      <c r="X126" s="204"/>
      <c r="Y126" s="204"/>
    </row>
    <row r="127" spans="1:25">
      <c r="A127" s="134"/>
      <c r="B127" s="214"/>
      <c r="C127" s="213"/>
      <c r="D127" s="195" t="s">
        <v>177</v>
      </c>
      <c r="E127" s="195" t="s">
        <v>171</v>
      </c>
      <c r="F127" s="195" t="s">
        <v>174</v>
      </c>
      <c r="G127" s="195" t="s">
        <v>171</v>
      </c>
      <c r="H127" s="195" t="s">
        <v>282</v>
      </c>
      <c r="I127" s="84"/>
      <c r="J127" s="84"/>
      <c r="K127" s="207"/>
      <c r="L127" s="86"/>
      <c r="M127" s="86"/>
      <c r="N127" s="208"/>
      <c r="O127" s="107"/>
      <c r="P127" s="107"/>
      <c r="Q127" s="158"/>
      <c r="R127" s="107"/>
      <c r="S127" s="107"/>
      <c r="T127" s="203"/>
      <c r="U127" s="203"/>
      <c r="V127" s="204"/>
      <c r="W127" s="204"/>
      <c r="X127" s="204"/>
      <c r="Y127" s="204"/>
    </row>
    <row r="128" spans="1:25">
      <c r="A128" s="134"/>
      <c r="B128" s="214"/>
      <c r="C128" s="213"/>
      <c r="D128" s="195" t="s">
        <v>198</v>
      </c>
      <c r="E128" s="195" t="s">
        <v>9</v>
      </c>
      <c r="F128" s="195" t="s">
        <v>10</v>
      </c>
      <c r="G128" s="195" t="s">
        <v>186</v>
      </c>
      <c r="H128" s="195" t="s">
        <v>174</v>
      </c>
      <c r="I128" s="84"/>
      <c r="J128" s="84"/>
      <c r="K128" s="207"/>
      <c r="L128" s="86"/>
      <c r="M128" s="86"/>
      <c r="N128" s="208"/>
      <c r="O128" s="107"/>
      <c r="P128" s="107"/>
      <c r="Q128" s="158"/>
      <c r="R128" s="107"/>
      <c r="S128" s="107"/>
      <c r="T128" s="203"/>
      <c r="U128" s="203"/>
      <c r="V128" s="204"/>
      <c r="W128" s="204"/>
      <c r="X128" s="204"/>
      <c r="Y128" s="204"/>
    </row>
    <row r="129" spans="1:25">
      <c r="A129" s="134"/>
      <c r="B129" s="214"/>
      <c r="C129" s="213"/>
      <c r="D129" s="195" t="s">
        <v>184</v>
      </c>
      <c r="E129" s="194" t="s">
        <v>198</v>
      </c>
      <c r="F129" s="195" t="s">
        <v>186</v>
      </c>
      <c r="G129" s="195" t="s">
        <v>177</v>
      </c>
      <c r="H129" s="195" t="s">
        <v>186</v>
      </c>
      <c r="I129" s="84"/>
      <c r="J129" s="84"/>
      <c r="K129" s="207"/>
      <c r="L129" s="86"/>
      <c r="M129" s="86"/>
      <c r="N129" s="208"/>
      <c r="O129" s="107"/>
      <c r="P129" s="107"/>
      <c r="Q129" s="158"/>
      <c r="R129" s="107"/>
      <c r="S129" s="107"/>
      <c r="T129" s="203"/>
      <c r="U129" s="203"/>
      <c r="V129" s="204"/>
      <c r="W129" s="204"/>
      <c r="X129" s="204"/>
      <c r="Y129" s="204"/>
    </row>
    <row r="130" spans="1:25">
      <c r="A130" s="134"/>
      <c r="B130" s="214"/>
      <c r="C130" s="213"/>
      <c r="D130" s="195" t="s">
        <v>235</v>
      </c>
      <c r="E130" s="195" t="s">
        <v>12</v>
      </c>
      <c r="F130" s="195" t="s">
        <v>7</v>
      </c>
      <c r="G130" s="195" t="s">
        <v>12</v>
      </c>
      <c r="H130" s="195" t="s">
        <v>195</v>
      </c>
      <c r="I130" s="84"/>
      <c r="J130" s="84"/>
      <c r="K130" s="207"/>
      <c r="L130" s="86"/>
      <c r="M130" s="86"/>
      <c r="N130" s="208"/>
      <c r="O130" s="107"/>
      <c r="P130" s="107"/>
      <c r="Q130" s="158"/>
      <c r="R130" s="107"/>
      <c r="S130" s="107"/>
      <c r="T130" s="203"/>
      <c r="U130" s="203"/>
      <c r="V130" s="204"/>
      <c r="W130" s="204"/>
      <c r="X130" s="204"/>
      <c r="Y130" s="204"/>
    </row>
    <row r="131" spans="1:25">
      <c r="A131" s="134"/>
      <c r="B131" s="214"/>
      <c r="C131" s="213"/>
      <c r="D131" s="195" t="s">
        <v>420</v>
      </c>
      <c r="E131" s="195" t="s">
        <v>175</v>
      </c>
      <c r="F131" s="195" t="s">
        <v>244</v>
      </c>
      <c r="G131" s="195" t="s">
        <v>271</v>
      </c>
      <c r="H131" s="195" t="s">
        <v>236</v>
      </c>
      <c r="I131" s="84"/>
      <c r="J131" s="84"/>
      <c r="K131" s="207"/>
      <c r="L131" s="86"/>
      <c r="M131" s="86"/>
      <c r="N131" s="208"/>
      <c r="O131" s="107"/>
      <c r="P131" s="107"/>
      <c r="Q131" s="158"/>
      <c r="R131" s="107"/>
      <c r="S131" s="107"/>
      <c r="T131" s="203"/>
      <c r="U131" s="203"/>
      <c r="V131" s="204"/>
      <c r="W131" s="204"/>
      <c r="X131" s="204"/>
      <c r="Y131" s="204"/>
    </row>
    <row r="132" spans="1:25">
      <c r="A132" s="134"/>
      <c r="B132" s="214"/>
      <c r="C132" s="213"/>
      <c r="D132" s="197" t="s">
        <v>379</v>
      </c>
      <c r="E132" s="196" t="s">
        <v>374</v>
      </c>
      <c r="F132" s="195" t="s">
        <v>199</v>
      </c>
      <c r="G132" s="195" t="s">
        <v>175</v>
      </c>
      <c r="H132" s="194" t="s">
        <v>177</v>
      </c>
      <c r="I132" s="84"/>
      <c r="J132" s="84"/>
      <c r="K132" s="207"/>
      <c r="L132" s="86"/>
      <c r="M132" s="86"/>
      <c r="N132" s="208"/>
      <c r="O132" s="107"/>
      <c r="P132" s="107"/>
      <c r="Q132" s="158"/>
      <c r="R132" s="107"/>
      <c r="S132" s="107"/>
      <c r="T132" s="203"/>
      <c r="U132" s="203"/>
      <c r="V132" s="204"/>
      <c r="W132" s="204"/>
      <c r="X132" s="204"/>
      <c r="Y132" s="204"/>
    </row>
    <row r="133" spans="1:25">
      <c r="A133" s="134"/>
      <c r="B133" s="215"/>
      <c r="C133" s="213"/>
      <c r="D133" s="195" t="s">
        <v>404</v>
      </c>
      <c r="E133" s="197" t="s">
        <v>410</v>
      </c>
      <c r="F133" s="195" t="s">
        <v>198</v>
      </c>
      <c r="G133" s="196" t="s">
        <v>220</v>
      </c>
      <c r="H133" s="195" t="s">
        <v>198</v>
      </c>
      <c r="I133" s="84"/>
      <c r="J133" s="84"/>
      <c r="K133" s="207"/>
      <c r="L133" s="86"/>
      <c r="M133" s="86"/>
      <c r="N133" s="208"/>
      <c r="O133" s="107"/>
      <c r="P133" s="107"/>
      <c r="Q133" s="158"/>
      <c r="R133" s="107"/>
      <c r="S133" s="107"/>
      <c r="T133" s="203"/>
      <c r="U133" s="203"/>
      <c r="V133" s="204"/>
      <c r="W133" s="204"/>
      <c r="X133" s="204"/>
      <c r="Y133" s="204"/>
    </row>
    <row r="134" spans="1:25">
      <c r="A134" s="134"/>
      <c r="B134" s="215"/>
      <c r="C134" s="112"/>
      <c r="D134" s="243" t="s">
        <v>211</v>
      </c>
      <c r="E134" s="195" t="s">
        <v>379</v>
      </c>
      <c r="F134" s="196" t="s">
        <v>230</v>
      </c>
      <c r="G134" s="196" t="s">
        <v>230</v>
      </c>
      <c r="H134" s="194" t="s">
        <v>185</v>
      </c>
      <c r="I134" s="90"/>
      <c r="J134" s="84"/>
      <c r="K134" s="207"/>
      <c r="L134" s="86"/>
      <c r="M134" s="86"/>
      <c r="N134" s="208"/>
      <c r="O134" s="107"/>
      <c r="P134" s="107"/>
      <c r="Q134" s="158"/>
      <c r="R134" s="107"/>
      <c r="S134" s="107"/>
      <c r="T134" s="203"/>
      <c r="U134" s="203"/>
      <c r="V134" s="204"/>
      <c r="W134" s="204"/>
      <c r="X134" s="204"/>
      <c r="Y134" s="204"/>
    </row>
    <row r="135" spans="1:25">
      <c r="A135" s="134"/>
      <c r="B135" s="216" t="s">
        <v>0</v>
      </c>
      <c r="C135" s="112"/>
      <c r="D135" s="243"/>
      <c r="E135" s="195" t="s">
        <v>310</v>
      </c>
      <c r="F135" s="196" t="s">
        <v>206</v>
      </c>
      <c r="G135" s="218" t="s">
        <v>20</v>
      </c>
      <c r="H135" s="194" t="s">
        <v>12</v>
      </c>
      <c r="I135" s="84"/>
      <c r="J135" s="84"/>
      <c r="K135" s="207"/>
      <c r="L135" s="86"/>
      <c r="M135" s="86"/>
      <c r="N135" s="208"/>
      <c r="O135" s="107"/>
      <c r="P135" s="107"/>
      <c r="Q135" s="158"/>
      <c r="R135" s="107"/>
      <c r="S135" s="107"/>
      <c r="T135" s="203"/>
      <c r="U135" s="203"/>
      <c r="V135" s="204"/>
      <c r="W135" s="204"/>
      <c r="X135" s="204"/>
      <c r="Y135" s="204"/>
    </row>
    <row r="136" spans="1:25">
      <c r="A136" s="134"/>
      <c r="B136" s="216"/>
      <c r="C136" s="217"/>
      <c r="D136" s="195"/>
      <c r="E136" s="195" t="s">
        <v>236</v>
      </c>
      <c r="G136" s="196" t="s">
        <v>456</v>
      </c>
      <c r="H136" s="194" t="s">
        <v>230</v>
      </c>
      <c r="I136" s="84"/>
      <c r="J136" s="84"/>
      <c r="K136" s="207"/>
      <c r="L136" s="86"/>
      <c r="M136" s="86"/>
      <c r="N136" s="208"/>
      <c r="O136" s="107"/>
      <c r="P136" s="107"/>
      <c r="Q136" s="158"/>
      <c r="R136" s="107"/>
      <c r="S136" s="107"/>
      <c r="T136" s="203"/>
      <c r="U136" s="203"/>
      <c r="V136" s="204"/>
      <c r="W136" s="204"/>
      <c r="X136" s="204"/>
      <c r="Y136" s="204"/>
    </row>
    <row r="137" spans="1:25">
      <c r="A137" s="134"/>
      <c r="B137" s="216"/>
      <c r="C137" s="217"/>
      <c r="D137" s="195"/>
      <c r="E137" s="195" t="s">
        <v>214</v>
      </c>
      <c r="F137" s="196"/>
      <c r="G137" s="196" t="s">
        <v>192</v>
      </c>
      <c r="H137" s="194" t="s">
        <v>20</v>
      </c>
      <c r="I137" s="84"/>
      <c r="J137" s="84"/>
      <c r="K137" s="207"/>
      <c r="L137" s="86"/>
      <c r="M137" s="86"/>
      <c r="N137" s="208"/>
      <c r="O137" s="107"/>
      <c r="P137" s="107"/>
      <c r="Q137" s="158"/>
      <c r="R137" s="107"/>
      <c r="S137" s="107"/>
      <c r="T137" s="203"/>
      <c r="U137" s="203"/>
      <c r="V137" s="204"/>
      <c r="W137" s="204"/>
      <c r="X137" s="204"/>
      <c r="Y137" s="204"/>
    </row>
    <row r="138" spans="1:25">
      <c r="A138" s="134"/>
      <c r="B138" s="216"/>
      <c r="C138" s="217"/>
      <c r="D138" s="196"/>
      <c r="E138" s="195"/>
      <c r="F138" s="196"/>
      <c r="G138" s="196"/>
      <c r="H138" s="196" t="s">
        <v>192</v>
      </c>
      <c r="I138" s="84"/>
      <c r="J138" s="84"/>
      <c r="K138" s="207"/>
      <c r="L138" s="86"/>
      <c r="M138" s="86"/>
      <c r="N138" s="208"/>
      <c r="O138" s="107"/>
      <c r="P138" s="107"/>
      <c r="Q138" s="158"/>
      <c r="R138" s="107"/>
      <c r="S138" s="107"/>
      <c r="T138" s="203"/>
      <c r="U138" s="203"/>
      <c r="V138" s="204"/>
      <c r="W138" s="204"/>
      <c r="X138" s="204"/>
      <c r="Y138" s="204"/>
    </row>
    <row r="139" spans="1:25">
      <c r="A139" s="107"/>
      <c r="B139" s="107"/>
      <c r="C139" s="114"/>
      <c r="D139" s="107"/>
      <c r="E139" s="107"/>
      <c r="F139" s="107"/>
      <c r="G139" s="107"/>
      <c r="H139" s="107"/>
      <c r="I139" s="107"/>
      <c r="J139" s="107"/>
      <c r="K139" s="107"/>
      <c r="L139" s="158"/>
      <c r="M139" s="158"/>
      <c r="N139" s="107"/>
      <c r="O139" s="107"/>
      <c r="P139" s="107"/>
      <c r="Q139" s="158"/>
      <c r="R139" s="107"/>
      <c r="S139" s="107"/>
      <c r="T139" s="203"/>
      <c r="U139" s="203"/>
      <c r="V139" s="204"/>
      <c r="W139" s="204"/>
      <c r="X139" s="204"/>
      <c r="Y139" s="204"/>
    </row>
    <row r="140" spans="1:25">
      <c r="B140" s="107"/>
      <c r="C140" s="114"/>
      <c r="D140" s="107"/>
      <c r="E140" s="107"/>
      <c r="F140" s="107"/>
      <c r="G140" s="107"/>
      <c r="H140" s="107"/>
      <c r="I140" s="107"/>
      <c r="J140" s="107"/>
      <c r="K140" s="107"/>
      <c r="L140" s="158"/>
      <c r="M140" s="158"/>
      <c r="N140" s="107"/>
      <c r="O140" s="107"/>
      <c r="P140" s="107"/>
      <c r="Q140" s="158"/>
      <c r="R140" s="107"/>
      <c r="S140" s="107"/>
      <c r="T140" s="203"/>
      <c r="U140" s="203"/>
      <c r="V140" s="204"/>
      <c r="W140" s="204"/>
      <c r="X140" s="204"/>
      <c r="Y140" s="204"/>
    </row>
    <row r="141" spans="1:25">
      <c r="A141" s="255" t="s">
        <v>357</v>
      </c>
      <c r="B141" s="256"/>
      <c r="C141" s="257"/>
      <c r="D141" s="256" t="s">
        <v>363</v>
      </c>
      <c r="E141" s="256"/>
      <c r="F141" s="107"/>
      <c r="G141" s="107"/>
      <c r="H141" s="158"/>
      <c r="I141" s="107"/>
      <c r="J141" s="107"/>
      <c r="K141" s="203"/>
      <c r="L141" s="203"/>
      <c r="M141" s="203"/>
      <c r="N141" s="204"/>
      <c r="O141" s="204"/>
      <c r="P141" s="204"/>
      <c r="Q141" s="204"/>
    </row>
    <row r="142" spans="1:25">
      <c r="A142" s="253" t="s">
        <v>342</v>
      </c>
      <c r="B142" s="253">
        <v>4</v>
      </c>
      <c r="C142" s="254"/>
      <c r="D142" s="253" t="s">
        <v>434</v>
      </c>
      <c r="E142" s="253">
        <v>2</v>
      </c>
      <c r="F142" s="107"/>
      <c r="G142" s="107"/>
      <c r="H142" s="158"/>
      <c r="I142" s="107"/>
      <c r="J142" s="107"/>
      <c r="K142" s="203"/>
      <c r="L142" s="203"/>
      <c r="M142" s="203"/>
      <c r="N142" s="204"/>
      <c r="O142" s="204"/>
      <c r="P142" s="204"/>
      <c r="Q142" s="204"/>
    </row>
    <row r="143" spans="1:25">
      <c r="A143" s="253" t="s">
        <v>17</v>
      </c>
      <c r="B143" s="253">
        <v>6</v>
      </c>
      <c r="C143" s="254"/>
      <c r="D143" s="253" t="s">
        <v>484</v>
      </c>
      <c r="E143" s="253">
        <v>2</v>
      </c>
      <c r="F143" s="107"/>
      <c r="G143" s="107"/>
      <c r="H143" s="158"/>
      <c r="I143" s="107"/>
      <c r="J143" s="107"/>
      <c r="K143" s="203"/>
      <c r="L143" s="203"/>
      <c r="M143" s="203"/>
      <c r="N143" s="204"/>
      <c r="O143" s="204"/>
      <c r="P143" s="204"/>
      <c r="Q143" s="204"/>
    </row>
    <row r="144" spans="1:25">
      <c r="A144" s="253" t="s">
        <v>344</v>
      </c>
      <c r="B144" s="253">
        <v>3</v>
      </c>
      <c r="C144" s="254"/>
      <c r="D144" s="253" t="s">
        <v>8</v>
      </c>
      <c r="E144" s="253">
        <v>1</v>
      </c>
      <c r="F144" s="107"/>
      <c r="G144" s="107"/>
      <c r="H144" s="158"/>
      <c r="I144" s="107"/>
      <c r="J144" s="107"/>
      <c r="K144" s="203"/>
      <c r="L144" s="203"/>
      <c r="M144" s="203"/>
      <c r="N144" s="204"/>
      <c r="O144" s="204"/>
      <c r="P144" s="204"/>
      <c r="Q144" s="204"/>
    </row>
    <row r="145" spans="1:25">
      <c r="A145" s="253" t="s">
        <v>7</v>
      </c>
      <c r="B145" s="253">
        <v>4</v>
      </c>
      <c r="C145" s="254"/>
      <c r="D145" s="253" t="s">
        <v>485</v>
      </c>
      <c r="E145" s="253">
        <v>2</v>
      </c>
      <c r="F145" s="107"/>
      <c r="G145" s="107"/>
      <c r="H145" s="158"/>
      <c r="I145" s="107"/>
      <c r="J145" s="107"/>
      <c r="K145" s="203"/>
      <c r="L145" s="203"/>
      <c r="M145" s="203"/>
      <c r="N145" s="204"/>
      <c r="O145" s="204"/>
      <c r="P145" s="204"/>
      <c r="Q145" s="204"/>
    </row>
    <row r="146" spans="1:25">
      <c r="A146" s="253" t="s">
        <v>18</v>
      </c>
      <c r="B146" s="253">
        <v>9</v>
      </c>
      <c r="C146" s="254"/>
      <c r="D146" s="258" t="s">
        <v>486</v>
      </c>
      <c r="E146" s="258">
        <v>5</v>
      </c>
      <c r="F146" s="107"/>
      <c r="G146" s="107"/>
      <c r="H146" s="158"/>
      <c r="I146" s="107"/>
      <c r="J146" s="107"/>
      <c r="K146" s="203"/>
      <c r="L146" s="203"/>
      <c r="M146" s="203"/>
      <c r="N146" s="204"/>
      <c r="O146" s="204"/>
      <c r="P146" s="204"/>
      <c r="Q146" s="204"/>
    </row>
    <row r="147" spans="1:25">
      <c r="A147" s="253" t="s">
        <v>131</v>
      </c>
      <c r="B147" s="253">
        <v>6</v>
      </c>
      <c r="C147" s="254"/>
      <c r="D147" s="253"/>
      <c r="E147" s="253"/>
      <c r="F147" s="107"/>
      <c r="G147" s="107"/>
      <c r="H147" s="158"/>
      <c r="I147" s="107"/>
      <c r="J147" s="107"/>
      <c r="K147" s="203"/>
      <c r="L147" s="203"/>
      <c r="M147" s="203"/>
      <c r="N147" s="204"/>
      <c r="O147" s="204"/>
      <c r="P147" s="204"/>
      <c r="Q147" s="204"/>
    </row>
    <row r="148" spans="1:25">
      <c r="A148" s="253" t="s">
        <v>308</v>
      </c>
      <c r="B148" s="253">
        <v>2</v>
      </c>
      <c r="C148" s="254"/>
      <c r="D148" s="253"/>
      <c r="E148" s="253"/>
      <c r="F148" s="107"/>
      <c r="G148" s="107"/>
      <c r="H148" s="158"/>
      <c r="I148" s="107"/>
      <c r="J148" s="107"/>
      <c r="K148" s="203"/>
      <c r="L148" s="203"/>
      <c r="M148" s="203"/>
      <c r="N148" s="204"/>
      <c r="O148" s="204"/>
      <c r="P148" s="204"/>
      <c r="Q148" s="204"/>
    </row>
    <row r="149" spans="1:25">
      <c r="A149" s="253" t="s">
        <v>459</v>
      </c>
      <c r="B149" s="253"/>
      <c r="C149" s="254"/>
      <c r="D149" s="253"/>
      <c r="E149" s="253"/>
      <c r="F149" s="107"/>
      <c r="G149" s="107"/>
      <c r="H149" s="158"/>
      <c r="I149" s="107"/>
      <c r="J149" s="107"/>
      <c r="K149" s="203"/>
      <c r="L149" s="203"/>
      <c r="M149" s="203"/>
      <c r="N149" s="204"/>
      <c r="O149" s="204"/>
      <c r="P149" s="204"/>
      <c r="Q149" s="204"/>
    </row>
    <row r="150" spans="1:25">
      <c r="A150" s="253"/>
      <c r="B150" s="253"/>
      <c r="C150" s="254"/>
      <c r="D150" s="253"/>
      <c r="E150" s="253"/>
      <c r="F150" s="107"/>
      <c r="G150" s="107"/>
      <c r="H150" s="158"/>
      <c r="I150" s="107"/>
      <c r="J150" s="107"/>
      <c r="K150" s="203"/>
      <c r="L150" s="203"/>
      <c r="M150" s="203"/>
      <c r="N150" s="204"/>
      <c r="O150" s="204"/>
      <c r="P150" s="204"/>
      <c r="Q150" s="204"/>
    </row>
    <row r="151" spans="1:25">
      <c r="A151" s="253"/>
      <c r="B151" s="253">
        <f>SUM(B142:B149)</f>
        <v>34</v>
      </c>
      <c r="C151" s="254"/>
      <c r="D151" s="253"/>
      <c r="E151" s="253"/>
      <c r="F151" s="107"/>
      <c r="G151" s="107"/>
      <c r="H151" s="158"/>
      <c r="I151" s="107"/>
      <c r="J151" s="107"/>
      <c r="K151" s="203"/>
      <c r="L151" s="203"/>
      <c r="M151" s="203"/>
      <c r="N151" s="204"/>
      <c r="O151" s="204"/>
      <c r="P151" s="204"/>
      <c r="Q151" s="204"/>
    </row>
    <row r="152" spans="1:25">
      <c r="A152" s="253"/>
      <c r="B152" s="253"/>
      <c r="C152" s="254"/>
      <c r="D152" s="253"/>
      <c r="E152" s="253"/>
      <c r="F152" s="107"/>
      <c r="G152" s="107"/>
      <c r="H152" s="158"/>
      <c r="I152" s="107"/>
      <c r="J152" s="107"/>
      <c r="K152" s="203"/>
      <c r="L152" s="203"/>
      <c r="M152" s="203"/>
      <c r="N152" s="204"/>
      <c r="O152" s="204"/>
      <c r="P152" s="204"/>
      <c r="Q152" s="204"/>
    </row>
    <row r="153" spans="1:25">
      <c r="A153" s="107"/>
      <c r="B153" s="107"/>
      <c r="C153" s="114"/>
      <c r="D153" s="107"/>
      <c r="E153" s="107"/>
      <c r="F153" s="107"/>
      <c r="G153" s="107"/>
      <c r="H153" s="107"/>
      <c r="I153" s="107"/>
      <c r="J153" s="107"/>
      <c r="K153" s="107"/>
      <c r="L153" s="158"/>
      <c r="M153" s="158"/>
      <c r="N153" s="107"/>
      <c r="O153" s="107"/>
      <c r="P153" s="107"/>
      <c r="Q153" s="158"/>
      <c r="R153" s="107"/>
      <c r="S153" s="107"/>
      <c r="T153" s="203"/>
      <c r="U153" s="203"/>
      <c r="V153" s="204"/>
      <c r="W153" s="204"/>
      <c r="X153" s="204"/>
      <c r="Y153" s="204"/>
    </row>
    <row r="154" spans="1:25">
      <c r="A154" s="107"/>
      <c r="B154" s="107"/>
      <c r="C154" s="114"/>
      <c r="D154" s="107"/>
      <c r="E154" s="107"/>
      <c r="F154" s="107"/>
      <c r="G154" s="107"/>
      <c r="H154" s="107"/>
      <c r="I154" s="107"/>
      <c r="J154" s="107"/>
      <c r="K154" s="107"/>
      <c r="L154" s="158"/>
      <c r="M154" s="158"/>
      <c r="N154" s="107"/>
      <c r="O154" s="107"/>
      <c r="P154" s="107"/>
      <c r="Q154" s="158"/>
      <c r="R154" s="107"/>
      <c r="S154" s="107"/>
      <c r="T154" s="203"/>
      <c r="U154" s="203"/>
      <c r="V154" s="204"/>
      <c r="W154" s="204"/>
      <c r="X154" s="204"/>
      <c r="Y154" s="204"/>
    </row>
    <row r="155" spans="1:25">
      <c r="A155" s="107"/>
      <c r="B155" s="107"/>
      <c r="C155" s="114"/>
      <c r="D155" s="107"/>
      <c r="E155" s="107"/>
      <c r="F155" s="107"/>
      <c r="G155" s="107"/>
      <c r="H155" s="107"/>
      <c r="I155" s="107"/>
      <c r="J155" s="107"/>
      <c r="K155" s="107"/>
      <c r="L155" s="158"/>
      <c r="M155" s="158"/>
      <c r="N155" s="107"/>
      <c r="O155" s="107"/>
      <c r="P155" s="107"/>
      <c r="Q155" s="158"/>
      <c r="R155" s="107"/>
      <c r="S155" s="107"/>
    </row>
    <row r="156" spans="1:25">
      <c r="A156" s="107"/>
      <c r="B156" s="107"/>
      <c r="C156" s="114"/>
      <c r="D156" s="107"/>
      <c r="E156" s="107"/>
      <c r="F156" s="107"/>
      <c r="G156" s="107"/>
      <c r="H156" s="107"/>
      <c r="I156" s="107"/>
      <c r="J156" s="107"/>
      <c r="K156" s="107"/>
      <c r="L156" s="158"/>
      <c r="M156" s="158"/>
      <c r="N156" s="107"/>
      <c r="O156" s="107"/>
      <c r="P156" s="107"/>
      <c r="Q156" s="158"/>
      <c r="R156" s="107"/>
      <c r="S156" s="107"/>
    </row>
    <row r="157" spans="1:25">
      <c r="A157" s="107"/>
      <c r="B157" s="107"/>
      <c r="C157" s="114"/>
      <c r="D157" s="107"/>
      <c r="E157" s="107"/>
      <c r="F157" s="107"/>
      <c r="G157" s="107"/>
      <c r="H157" s="107"/>
      <c r="I157" s="107"/>
      <c r="J157" s="107"/>
      <c r="K157" s="107"/>
      <c r="L157" s="158"/>
      <c r="M157" s="158"/>
      <c r="N157" s="107"/>
      <c r="O157" s="107"/>
      <c r="P157" s="107"/>
      <c r="Q157" s="158"/>
      <c r="R157" s="107"/>
      <c r="S157" s="107"/>
    </row>
    <row r="158" spans="1:25">
      <c r="A158" s="107"/>
      <c r="B158" s="107"/>
      <c r="C158" s="114"/>
      <c r="D158" s="107"/>
      <c r="E158" s="107"/>
      <c r="F158" s="107"/>
      <c r="G158" s="107"/>
      <c r="H158" s="107"/>
      <c r="I158" s="107"/>
      <c r="J158" s="107"/>
      <c r="K158" s="107"/>
      <c r="L158" s="158"/>
      <c r="M158" s="158"/>
      <c r="N158" s="107"/>
      <c r="O158" s="107"/>
      <c r="P158" s="107"/>
      <c r="Q158" s="158"/>
      <c r="R158" s="107"/>
      <c r="S158" s="107"/>
    </row>
    <row r="159" spans="1:25">
      <c r="A159" s="107"/>
      <c r="B159" s="107"/>
      <c r="C159" s="114"/>
      <c r="D159" s="107"/>
      <c r="E159" s="107"/>
      <c r="F159" s="107"/>
      <c r="G159" s="107"/>
      <c r="H159" s="107"/>
      <c r="I159" s="107"/>
      <c r="J159" s="107"/>
      <c r="K159" s="107"/>
      <c r="L159" s="158"/>
      <c r="M159" s="158"/>
      <c r="N159" s="107"/>
    </row>
    <row r="160" spans="1:25">
      <c r="A160" s="107"/>
      <c r="B160" s="107"/>
      <c r="C160" s="114"/>
      <c r="D160" s="107"/>
      <c r="E160" s="107"/>
      <c r="F160" s="107"/>
      <c r="G160" s="107"/>
      <c r="H160" s="107"/>
      <c r="I160" s="107"/>
      <c r="J160" s="107"/>
      <c r="K160" s="107"/>
      <c r="L160" s="158"/>
      <c r="M160" s="158"/>
      <c r="N160" s="107"/>
    </row>
    <row r="161" spans="1:14">
      <c r="A161" s="107"/>
      <c r="B161" s="107"/>
      <c r="C161" s="114"/>
      <c r="D161" s="107"/>
      <c r="E161" s="107"/>
      <c r="F161" s="107"/>
      <c r="G161" s="107"/>
      <c r="H161" s="107"/>
      <c r="I161" s="107"/>
      <c r="J161" s="107"/>
      <c r="K161" s="107"/>
      <c r="L161" s="158"/>
      <c r="M161" s="158"/>
      <c r="N161" s="107"/>
    </row>
    <row r="162" spans="1:14">
      <c r="A162" s="107"/>
      <c r="B162" s="107"/>
      <c r="C162" s="114"/>
      <c r="D162" s="107"/>
      <c r="E162" s="107"/>
      <c r="F162" s="107"/>
      <c r="G162" s="107"/>
      <c r="H162" s="107"/>
      <c r="I162" s="107"/>
      <c r="J162" s="107"/>
      <c r="K162" s="107"/>
      <c r="L162" s="158"/>
      <c r="M162" s="158"/>
      <c r="N162" s="107"/>
    </row>
    <row r="163" spans="1:14">
      <c r="A163" s="107"/>
      <c r="B163" s="107"/>
      <c r="C163" s="114"/>
      <c r="D163" s="107"/>
      <c r="E163" s="107"/>
      <c r="F163" s="107"/>
      <c r="G163" s="107"/>
      <c r="H163" s="107"/>
      <c r="I163" s="107"/>
      <c r="J163" s="107"/>
      <c r="K163" s="107"/>
      <c r="L163" s="158"/>
      <c r="M163" s="158"/>
      <c r="N163" s="107"/>
    </row>
    <row r="164" spans="1:14">
      <c r="A164" s="107"/>
      <c r="B164" s="107"/>
      <c r="C164" s="114"/>
      <c r="D164" s="107"/>
      <c r="E164" s="107"/>
      <c r="F164" s="107"/>
      <c r="G164" s="107"/>
      <c r="H164" s="107"/>
      <c r="I164" s="107"/>
      <c r="J164" s="107"/>
      <c r="K164" s="107"/>
      <c r="L164" s="158"/>
      <c r="M164" s="158"/>
      <c r="N164" s="107"/>
    </row>
    <row r="165" spans="1:14">
      <c r="A165" s="107"/>
      <c r="B165" s="107"/>
      <c r="C165" s="114"/>
      <c r="D165" s="107"/>
      <c r="E165" s="107"/>
      <c r="F165" s="107"/>
      <c r="G165" s="107"/>
      <c r="H165" s="107"/>
      <c r="I165" s="107"/>
      <c r="J165" s="107"/>
      <c r="K165" s="107"/>
      <c r="L165" s="158"/>
      <c r="M165" s="158"/>
      <c r="N165" s="107"/>
    </row>
    <row r="166" spans="1:14">
      <c r="A166" s="107"/>
      <c r="B166" s="107"/>
      <c r="C166" s="114"/>
      <c r="D166" s="107"/>
      <c r="E166" s="107"/>
      <c r="F166" s="107"/>
      <c r="G166" s="107"/>
      <c r="H166" s="107"/>
      <c r="I166" s="107"/>
      <c r="J166" s="107"/>
      <c r="K166" s="107"/>
      <c r="L166" s="158"/>
      <c r="M166" s="158"/>
      <c r="N166" s="107"/>
    </row>
    <row r="167" spans="1:14">
      <c r="A167" s="107"/>
      <c r="B167" s="107"/>
      <c r="C167" s="114"/>
      <c r="D167" s="107"/>
      <c r="E167" s="107"/>
      <c r="F167" s="107"/>
      <c r="G167" s="107"/>
      <c r="H167" s="107"/>
      <c r="I167" s="107"/>
      <c r="J167" s="107"/>
      <c r="K167" s="107"/>
      <c r="L167" s="158"/>
      <c r="M167" s="158"/>
      <c r="N167" s="107"/>
    </row>
    <row r="168" spans="1:14">
      <c r="B168" s="107"/>
      <c r="C168" s="114"/>
      <c r="D168" s="107"/>
      <c r="E168" s="107"/>
      <c r="F168" s="107"/>
      <c r="G168" s="107"/>
      <c r="H168" s="107"/>
      <c r="I168" s="107"/>
      <c r="J168" s="107"/>
      <c r="K168" s="107"/>
      <c r="L168" s="158"/>
      <c r="M168" s="158"/>
      <c r="N168" s="107"/>
    </row>
    <row r="169" spans="1:14">
      <c r="B169" s="107"/>
      <c r="C169" s="114"/>
      <c r="D169" s="107"/>
      <c r="E169" s="107"/>
      <c r="F169" s="107"/>
      <c r="G169" s="107"/>
      <c r="H169" s="107"/>
      <c r="K169" s="107"/>
      <c r="L169" s="158"/>
      <c r="M169" s="158"/>
      <c r="N169" s="107"/>
    </row>
    <row r="170" spans="1:14">
      <c r="B170" s="107"/>
      <c r="C170" s="114"/>
      <c r="D170" s="107"/>
      <c r="E170" s="107"/>
      <c r="F170" s="107"/>
      <c r="G170" s="107"/>
      <c r="H170" s="107"/>
    </row>
    <row r="171" spans="1:14">
      <c r="C171" s="114"/>
    </row>
  </sheetData>
  <conditionalFormatting sqref="D134:D135">
    <cfRule type="duplicateValues" dxfId="9" priority="1"/>
  </conditionalFormatting>
  <conditionalFormatting sqref="D136:D137 D123:D133">
    <cfRule type="duplicateValues" dxfId="8" priority="3"/>
  </conditionalFormatting>
  <conditionalFormatting sqref="E123:E134">
    <cfRule type="duplicateValues" dxfId="7" priority="2"/>
  </conditionalFormatting>
  <conditionalFormatting sqref="G123:G135">
    <cfRule type="duplicateValues" dxfId="6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 Call Roster</vt:lpstr>
      <vt:lpstr>April 8</vt:lpstr>
      <vt:lpstr>April 15</vt:lpstr>
      <vt:lpstr>April 22</vt:lpstr>
      <vt:lpstr>April 29</vt:lpstr>
      <vt:lpstr>May 6</vt:lpstr>
      <vt:lpstr>May 13</vt:lpstr>
      <vt:lpstr>May 20</vt:lpstr>
      <vt:lpstr>Template</vt:lpstr>
      <vt:lpstr>April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Peter Coombs</cp:lastModifiedBy>
  <cp:lastPrinted>2023-11-16T21:53:19Z</cp:lastPrinted>
  <dcterms:created xsi:type="dcterms:W3CDTF">2018-04-27T08:41:44Z</dcterms:created>
  <dcterms:modified xsi:type="dcterms:W3CDTF">2024-04-24T21:55:37Z</dcterms:modified>
</cp:coreProperties>
</file>